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90" windowHeight="12090"/>
  </bookViews>
  <sheets>
    <sheet name="4-6-5车辆" sheetId="2" r:id="rId1"/>
    <sheet name="评估计算表" sheetId="3" state="hidden" r:id="rId2"/>
    <sheet name="审签" sheetId="5" state="hidden" r:id="rId3"/>
    <sheet name="报告表" sheetId="4" state="hidden" r:id="rId4"/>
  </sheets>
  <externalReferences>
    <externalReference r:id="rId5"/>
    <externalReference r:id="rId6"/>
  </externalReferences>
  <definedNames>
    <definedName name="a" localSheetId="2">#REF!</definedName>
    <definedName name="a">#REF!</definedName>
    <definedName name="aa" localSheetId="2">#REF!</definedName>
    <definedName name="aa">#REF!</definedName>
    <definedName name="cost" localSheetId="2">#REF!</definedName>
    <definedName name="cost">#REF!</definedName>
    <definedName name="eve">[1]XL4Poppy!$C$39</definedName>
    <definedName name="PRCGAAP" localSheetId="2">#REF!</definedName>
    <definedName name="PRCGAAP">#REF!</definedName>
    <definedName name="PRCGAAP2" localSheetId="2">#REF!</definedName>
    <definedName name="PRCGAAP2">#REF!</definedName>
    <definedName name="_xlnm.Print_Area" localSheetId="2">#REF!</definedName>
    <definedName name="_xlnm.Print_Area">#REF!</definedName>
    <definedName name="Print_Area_MI" localSheetId="2">#REF!</definedName>
    <definedName name="Print_Area_MI">#REF!</definedName>
    <definedName name="_xlnm.Print_Titles" localSheetId="0">'4-6-5车辆'!$1:$2</definedName>
    <definedName name="Work_Program_By_Area_List" localSheetId="2">#REF!</definedName>
    <definedName name="Work_Program_By_Area_List">#REF!</definedName>
    <definedName name="年初短期投资" localSheetId="2">#REF!</definedName>
    <definedName name="年初短期投资">#REF!</definedName>
    <definedName name="年初货币资金" localSheetId="2">#REF!</definedName>
    <definedName name="年初货币资金">#REF!</definedName>
    <definedName name="年初应收票据" localSheetId="2">#REF!</definedName>
    <definedName name="年初应收票据">#REF!</definedName>
    <definedName name="전" localSheetId="2">#REF!</definedName>
    <definedName name="전">#REF!</definedName>
    <definedName name="주택사업본부" localSheetId="2">#REF!</definedName>
    <definedName name="주택사업본부">#REF!</definedName>
    <definedName name="철구사업본부" localSheetId="2">#REF!</definedName>
    <definedName name="철구사업본부">#REF!</definedName>
  </definedNames>
  <calcPr calcId="144525"/>
</workbook>
</file>

<file path=xl/comments1.xml><?xml version="1.0" encoding="utf-8"?>
<comments xmlns="http://schemas.openxmlformats.org/spreadsheetml/2006/main">
  <authors>
    <author>chenjie</author>
  </authors>
  <commentList>
    <comment ref="F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I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辆</t>
        </r>
      </text>
    </comment>
    <comment ref="K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指购买日期，如为二手车须填写原始购置日。日期填写形式(半角状态下)如：2002.6又如2001.11</t>
        </r>
      </text>
    </comment>
  </commentList>
</comments>
</file>

<file path=xl/comments2.xml><?xml version="1.0" encoding="utf-8"?>
<comments xmlns="http://schemas.openxmlformats.org/spreadsheetml/2006/main">
  <authors>
    <author>chenjie</author>
  </authors>
  <commentList>
    <comment ref="B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指当地交管部门颁发的车辆牌照号</t>
        </r>
      </text>
    </comment>
    <comment ref="C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按车辆行驶证表述的名称和型号填写</t>
        </r>
      </text>
    </comment>
    <comment ref="E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H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辆</t>
        </r>
      </text>
    </comment>
    <comment ref="J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指购买日期，如为二手车须填写原始购置日。日期填写形式(半角状态下)如：2002.6又如2001.11</t>
        </r>
      </text>
    </comment>
    <comment ref="K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按里程表显示数填列，若里程表已损坏或不准确，则无需填写</t>
        </r>
      </text>
    </comment>
  </commentList>
</comments>
</file>

<file path=xl/sharedStrings.xml><?xml version="1.0" encoding="utf-8"?>
<sst xmlns="http://schemas.openxmlformats.org/spreadsheetml/2006/main" count="371" uniqueCount="231">
  <si>
    <t>拍卖车辆明细表</t>
  </si>
  <si>
    <t>序号</t>
  </si>
  <si>
    <t>车辆牌号</t>
  </si>
  <si>
    <t>车辆名称</t>
  </si>
  <si>
    <t>品牌型号</t>
  </si>
  <si>
    <t>车型</t>
  </si>
  <si>
    <t>生产厂家</t>
  </si>
  <si>
    <t>车辆识别代号</t>
  </si>
  <si>
    <t>发动机号</t>
  </si>
  <si>
    <t>计量单位</t>
  </si>
  <si>
    <t>数量</t>
  </si>
  <si>
    <t>购置日期</t>
  </si>
  <si>
    <t>已行驶里程
约(km)</t>
  </si>
  <si>
    <t>停放位置</t>
  </si>
  <si>
    <t>参考价（元）</t>
  </si>
  <si>
    <t>竞买保证金（元）</t>
  </si>
  <si>
    <t>湘J19603</t>
  </si>
  <si>
    <t>现代伊兰特</t>
  </si>
  <si>
    <t>BH7160M</t>
  </si>
  <si>
    <t>轿车</t>
  </si>
  <si>
    <t>北京现代</t>
  </si>
  <si>
    <t>LBEXDAEB25X285590</t>
  </si>
  <si>
    <t>5B477976</t>
  </si>
  <si>
    <t>辆</t>
  </si>
  <si>
    <t>市民之家地下停车场</t>
  </si>
  <si>
    <t>湘JA3305</t>
  </si>
  <si>
    <t>丰田霸道</t>
  </si>
  <si>
    <t>JTEBU25J965</t>
  </si>
  <si>
    <t>越野车</t>
  </si>
  <si>
    <t>日本丰田</t>
  </si>
  <si>
    <t>JTEBU25J965053040</t>
  </si>
  <si>
    <t>1GR5251629</t>
  </si>
  <si>
    <t>湘J65E71</t>
  </si>
  <si>
    <t>大众桑塔纳</t>
  </si>
  <si>
    <t>SVW7182QQD</t>
  </si>
  <si>
    <t>上海大众</t>
  </si>
  <si>
    <t>LSVT91330DN549816</t>
  </si>
  <si>
    <t>柳叶湖地下停车场</t>
  </si>
  <si>
    <t>湘J67E72</t>
  </si>
  <si>
    <t>LSVT91338DN549627</t>
  </si>
  <si>
    <t>湘J67N32</t>
  </si>
  <si>
    <t>LSVT9133XDN549922</t>
  </si>
  <si>
    <t>湘J00608</t>
  </si>
  <si>
    <t>东风日产</t>
  </si>
  <si>
    <t>EQ7204AC</t>
  </si>
  <si>
    <t>东风汽车</t>
  </si>
  <si>
    <t>LGBF1AE07AR214513</t>
  </si>
  <si>
    <t>212787T</t>
  </si>
  <si>
    <t>湘JB6869</t>
  </si>
  <si>
    <t>三菱帕杰罗</t>
  </si>
  <si>
    <t>CFA2031F</t>
  </si>
  <si>
    <t>长丰汽车</t>
  </si>
  <si>
    <t>LL62HBG048B010139</t>
  </si>
  <si>
    <t>TL6815</t>
  </si>
  <si>
    <t>湘J00595</t>
  </si>
  <si>
    <t>别克GL8</t>
  </si>
  <si>
    <t>SGM6515ATA</t>
  </si>
  <si>
    <t>商务车</t>
  </si>
  <si>
    <t>上海通用</t>
  </si>
  <si>
    <t>LSGDC82D89E003238</t>
  </si>
  <si>
    <t>湘JC6175</t>
  </si>
  <si>
    <t>金杯</t>
  </si>
  <si>
    <t>SY6471KZ</t>
  </si>
  <si>
    <t>金杯汽车</t>
  </si>
  <si>
    <t>LSYAABCF19K071111</t>
  </si>
  <si>
    <t>湘JG5948</t>
  </si>
  <si>
    <t>东风本田CRV</t>
  </si>
  <si>
    <t>DHW6450B(CR-V 2.0)</t>
  </si>
  <si>
    <t>东风本田</t>
  </si>
  <si>
    <t>LVHRE285X95004604</t>
  </si>
  <si>
    <t>湘JA9773</t>
  </si>
  <si>
    <t>长丰猎豹</t>
  </si>
  <si>
    <t>CFA2030C</t>
  </si>
  <si>
    <t>LL6254C086A036661</t>
  </si>
  <si>
    <t>SK7678</t>
  </si>
  <si>
    <t>湘JA8729</t>
  </si>
  <si>
    <t>CFA2031D</t>
  </si>
  <si>
    <t>LL625BC066A036792</t>
  </si>
  <si>
    <t>RP5671</t>
  </si>
  <si>
    <t>市疾控中心</t>
  </si>
  <si>
    <t>湘JB3733</t>
  </si>
  <si>
    <t>广本雅阁</t>
  </si>
  <si>
    <t>HG7203AB</t>
  </si>
  <si>
    <t>广州本田</t>
  </si>
  <si>
    <t>LHGCP168992012411</t>
  </si>
  <si>
    <t>湘JLK359</t>
  </si>
  <si>
    <t>本田雅阁</t>
  </si>
  <si>
    <t>HG7202A</t>
  </si>
  <si>
    <t>LHGCM452072003231</t>
  </si>
  <si>
    <t>湘J0000警</t>
  </si>
  <si>
    <t>丰田巡洋舰</t>
  </si>
  <si>
    <t>JTEBU25J</t>
  </si>
  <si>
    <t>丰田</t>
  </si>
  <si>
    <t>JTEBU25J465056234</t>
  </si>
  <si>
    <t>1GR5264092</t>
  </si>
  <si>
    <t>湘J07293</t>
  </si>
  <si>
    <t>金龙</t>
  </si>
  <si>
    <t>KLQ6702E3</t>
  </si>
  <si>
    <t>大型客车</t>
  </si>
  <si>
    <t>金龙汽车</t>
  </si>
  <si>
    <t>LKLS1BS52DA635205</t>
  </si>
  <si>
    <t>FC7SAD00276</t>
  </si>
  <si>
    <t>柳叶湖地上停车场</t>
  </si>
  <si>
    <t>湘JD7536</t>
  </si>
  <si>
    <t>日产天籁</t>
  </si>
  <si>
    <t>LGBF1AE07BR014278</t>
  </si>
  <si>
    <t>337835T</t>
  </si>
  <si>
    <t>市民之家地上停车场</t>
  </si>
  <si>
    <t>湘J0LJ16</t>
  </si>
  <si>
    <t>大众捷达</t>
  </si>
  <si>
    <t>FV7160FG</t>
  </si>
  <si>
    <t>一汽大众</t>
  </si>
  <si>
    <t>LFV2A11G8A3506112</t>
  </si>
  <si>
    <t>湘JB3299</t>
  </si>
  <si>
    <t>JTEES42A382</t>
  </si>
  <si>
    <t>汉兰达</t>
  </si>
  <si>
    <t>JTEES42A382096263</t>
  </si>
  <si>
    <t>2GRA465951</t>
  </si>
  <si>
    <t>湘J0TY02</t>
  </si>
  <si>
    <t>别克</t>
  </si>
  <si>
    <t>LSGDC82D2AE020279</t>
  </si>
  <si>
    <t>03090052</t>
  </si>
  <si>
    <t>湘J0BS01</t>
  </si>
  <si>
    <t>本田奥德赛</t>
  </si>
  <si>
    <t>HG6480BB</t>
  </si>
  <si>
    <t>LHGRB189682021631</t>
  </si>
  <si>
    <t>湘JET617</t>
  </si>
  <si>
    <t>别克君威</t>
  </si>
  <si>
    <t>SGM7162TATB</t>
  </si>
  <si>
    <t>LSGGA54E2DH143493</t>
  </si>
  <si>
    <t>湘J0293D</t>
  </si>
  <si>
    <t>日产奇骏</t>
  </si>
  <si>
    <t>DFL6460VECF</t>
  </si>
  <si>
    <t>LGBM2DE429Y010700</t>
  </si>
  <si>
    <t>782296A</t>
  </si>
  <si>
    <t>湘JND211</t>
  </si>
  <si>
    <t>汇众牌</t>
  </si>
  <si>
    <t>SH5032XJHG4</t>
  </si>
  <si>
    <t>救护车</t>
  </si>
  <si>
    <t>上海汽车</t>
  </si>
  <si>
    <t>LSKF4BC13BA001925</t>
  </si>
  <si>
    <t>16197110036685E08.8</t>
  </si>
  <si>
    <t>湘JQD815</t>
  </si>
  <si>
    <t>DHW6454B(CR-V 2.0)</t>
  </si>
  <si>
    <t>LVHRE4893B5015660</t>
  </si>
  <si>
    <t>湘J0MG03</t>
  </si>
  <si>
    <t>丰田皇冠</t>
  </si>
  <si>
    <t>TV7250</t>
  </si>
  <si>
    <t>一汽丰田</t>
  </si>
  <si>
    <t>LFMBE85B980113604</t>
  </si>
  <si>
    <t>C321739</t>
  </si>
  <si>
    <t>湘JU0138</t>
  </si>
  <si>
    <t>丰田凯美瑞</t>
  </si>
  <si>
    <t>GTM7200G</t>
  </si>
  <si>
    <t>广州丰田</t>
  </si>
  <si>
    <t>LVGBH42K66G002663</t>
  </si>
  <si>
    <t>C079873</t>
  </si>
  <si>
    <t>湘JA5871</t>
  </si>
  <si>
    <t>SGM6545 GL8</t>
  </si>
  <si>
    <t>LSGDC82D76E035450</t>
  </si>
  <si>
    <t>市房地产产权管理处</t>
  </si>
  <si>
    <t>湘JH8809</t>
  </si>
  <si>
    <t>BH6430MW</t>
  </si>
  <si>
    <t>LBEJMBJB26X034619</t>
  </si>
  <si>
    <t>6B661166</t>
  </si>
  <si>
    <t>评估计算表-重置成本</t>
  </si>
  <si>
    <t>规格型号</t>
  </si>
  <si>
    <t>车辆识别代号/车架号</t>
  </si>
  <si>
    <r>
      <rPr>
        <sz val="10"/>
        <rFont val="宋体"/>
        <charset val="134"/>
      </rPr>
      <t>已行驶里程</t>
    </r>
    <r>
      <rPr>
        <sz val="10"/>
        <rFont val="Arial Narrow"/>
        <charset val="134"/>
      </rPr>
      <t>(km)</t>
    </r>
  </si>
  <si>
    <t>账面价值</t>
  </si>
  <si>
    <t>原    值</t>
  </si>
  <si>
    <t>成  新  率</t>
  </si>
  <si>
    <t>保险费及税金计算</t>
  </si>
  <si>
    <t>原值</t>
  </si>
  <si>
    <t>净值</t>
  </si>
  <si>
    <t>合计</t>
  </si>
  <si>
    <t>购入价</t>
  </si>
  <si>
    <t>购置税</t>
  </si>
  <si>
    <t>其他费用</t>
  </si>
  <si>
    <t>增值税抵扣</t>
  </si>
  <si>
    <t>年限成新率</t>
  </si>
  <si>
    <t>经济年限</t>
  </si>
  <si>
    <t>已使用年限</t>
  </si>
  <si>
    <t>里程成新率</t>
  </si>
  <si>
    <r>
      <rPr>
        <sz val="10"/>
        <rFont val="宋体"/>
        <charset val="134"/>
      </rPr>
      <t>经济里程（</t>
    </r>
    <r>
      <rPr>
        <sz val="10"/>
        <rFont val="Arial Narrow"/>
        <charset val="134"/>
      </rPr>
      <t>km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</si>
  <si>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已行驶里程（</t>
    </r>
    <r>
      <rPr>
        <sz val="10"/>
        <rFont val="Arial Narrow"/>
        <charset val="134"/>
      </rPr>
      <t>km</t>
    </r>
    <r>
      <rPr>
        <sz val="10"/>
        <rFont val="宋体"/>
        <charset val="134"/>
      </rPr>
      <t>）</t>
    </r>
  </si>
  <si>
    <t>保险费及税金金额</t>
  </si>
  <si>
    <t>保险开始日</t>
  </si>
  <si>
    <t>保险截止日</t>
  </si>
  <si>
    <t>尚可使用月份</t>
  </si>
  <si>
    <t>车船税金额</t>
  </si>
  <si>
    <r>
      <rPr>
        <sz val="10"/>
        <rFont val="宋体"/>
        <charset val="134"/>
      </rPr>
      <t>湘</t>
    </r>
    <r>
      <rPr>
        <sz val="10"/>
        <rFont val="Arial Narrow"/>
        <charset val="134"/>
      </rPr>
      <t>JJ7902</t>
    </r>
  </si>
  <si>
    <t>小型普通客车</t>
  </si>
  <si>
    <r>
      <rPr>
        <sz val="10"/>
        <rFont val="宋体"/>
        <charset val="134"/>
      </rPr>
      <t>哈弗牌</t>
    </r>
    <r>
      <rPr>
        <sz val="10"/>
        <rFont val="Arial Narrow"/>
        <charset val="134"/>
      </rPr>
      <t>CC6460RM07</t>
    </r>
  </si>
  <si>
    <t>长城汽车股份有限公司</t>
  </si>
  <si>
    <t>LGWEF4A58GE074688</t>
  </si>
  <si>
    <r>
      <rPr>
        <sz val="10"/>
        <rFont val="宋体"/>
        <charset val="134"/>
      </rPr>
      <t>湘</t>
    </r>
    <r>
      <rPr>
        <sz val="10"/>
        <rFont val="Arial Narrow"/>
        <charset val="134"/>
      </rPr>
      <t>JJ6631</t>
    </r>
  </si>
  <si>
    <r>
      <rPr>
        <sz val="10"/>
        <rFont val="宋体"/>
        <charset val="134"/>
      </rPr>
      <t>奥德赛牌</t>
    </r>
    <r>
      <rPr>
        <sz val="10"/>
        <rFont val="Arial Narrow"/>
        <charset val="134"/>
      </rPr>
      <t>HG6482BAC5A</t>
    </r>
  </si>
  <si>
    <t>广汽本田汽车有限公司</t>
  </si>
  <si>
    <t>LHGRC3821G8022130</t>
  </si>
  <si>
    <r>
      <rPr>
        <sz val="10"/>
        <rFont val="宋体"/>
        <charset val="134"/>
      </rPr>
      <t>湘</t>
    </r>
    <r>
      <rPr>
        <sz val="10"/>
        <rFont val="Arial Narrow"/>
        <charset val="134"/>
      </rPr>
      <t>JJ6652</t>
    </r>
  </si>
  <si>
    <t>LHGRC3825G8022132</t>
  </si>
  <si>
    <r>
      <rPr>
        <sz val="10"/>
        <rFont val="宋体"/>
        <charset val="134"/>
      </rPr>
      <t>湘</t>
    </r>
    <r>
      <rPr>
        <sz val="10"/>
        <rFont val="Arial Narrow"/>
        <charset val="134"/>
      </rPr>
      <t>JJ6928</t>
    </r>
  </si>
  <si>
    <t>LHGRC3820G8022152</t>
  </si>
  <si>
    <r>
      <rPr>
        <sz val="10"/>
        <rFont val="宋体"/>
        <charset val="134"/>
      </rPr>
      <t>合</t>
    </r>
    <r>
      <rPr>
        <sz val="10"/>
        <rFont val="Arial Narrow"/>
        <charset val="134"/>
      </rPr>
      <t xml:space="preserve">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</si>
  <si>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减：车辆减值准备</t>
    </r>
  </si>
  <si>
    <r>
      <rPr>
        <b/>
        <sz val="10"/>
        <rFont val="宋体"/>
        <charset val="134"/>
      </rPr>
      <t>合</t>
    </r>
    <r>
      <rPr>
        <b/>
        <sz val="10"/>
        <rFont val="Arial Narrow"/>
        <charset val="134"/>
      </rPr>
      <t xml:space="preserve">            </t>
    </r>
    <r>
      <rPr>
        <b/>
        <sz val="10"/>
        <rFont val="宋体"/>
        <charset val="134"/>
      </rPr>
      <t>计</t>
    </r>
  </si>
  <si>
    <t>编    号</t>
  </si>
  <si>
    <t>主任会计师签发：</t>
  </si>
  <si>
    <t>质控室复核：</t>
  </si>
  <si>
    <t>副主任会计师审核：</t>
  </si>
  <si>
    <t>主    送</t>
  </si>
  <si>
    <t>湖南万安达集团涔澹实业有限责任公司</t>
  </si>
  <si>
    <t>抄    送</t>
  </si>
  <si>
    <t>拟稿单位</t>
  </si>
  <si>
    <t>徐部</t>
  </si>
  <si>
    <t>拟    稿</t>
  </si>
  <si>
    <t>徐永健</t>
  </si>
  <si>
    <t>印    刷</t>
  </si>
  <si>
    <t>校    对</t>
  </si>
  <si>
    <t>份    数</t>
  </si>
  <si>
    <t>附    件</t>
  </si>
  <si>
    <t>标    题</t>
  </si>
  <si>
    <t>正    文</t>
  </si>
  <si>
    <t>详打印件</t>
  </si>
  <si>
    <t>质控室审核意见：</t>
  </si>
  <si>
    <t>评估价值</t>
  </si>
  <si>
    <t>成新率</t>
  </si>
  <si>
    <t>汽车净值</t>
  </si>
  <si>
    <t>加：保险税金净值</t>
  </si>
  <si>
    <t>净额</t>
  </si>
</sst>
</file>

<file path=xl/styles.xml><?xml version="1.0" encoding="utf-8"?>
<styleSheet xmlns="http://schemas.openxmlformats.org/spreadsheetml/2006/main">
  <numFmts count="39"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42" formatCode="_ &quot;￥&quot;* #,##0_ ;_ &quot;￥&quot;* \-#,##0_ ;_ &quot;￥&quot;* &quot;-&quot;_ ;_ @_ "/>
    <numFmt numFmtId="177" formatCode="mmm\ dd\,\ yy"/>
    <numFmt numFmtId="178" formatCode="yyyy/m"/>
    <numFmt numFmtId="179" formatCode="mm/dd/yy_)"/>
    <numFmt numFmtId="180" formatCode="_(* #,##0.00_);_(* \(#,##0.00\);_(* &quot;-&quot;??_);_(@_)"/>
    <numFmt numFmtId="181" formatCode="_-* #,##0.00\¥_-;\-* #,##0.00\¥_-;_-* &quot;-&quot;??\¥_-;_-@_-"/>
    <numFmt numFmtId="182" formatCode="#,##0.0"/>
    <numFmt numFmtId="183" formatCode="#,##0\ &quot; &quot;;\(#,##0\)\ ;&quot;—&quot;&quot; &quot;&quot; &quot;&quot; &quot;&quot; &quot;"/>
    <numFmt numFmtId="184" formatCode="#,##0.00\¥;\-#,##0.00\¥"/>
    <numFmt numFmtId="41" formatCode="_ * #,##0_ ;_ * \-#,##0_ ;_ * &quot;-&quot;_ ;_ @_ "/>
    <numFmt numFmtId="185" formatCode="mmm/yyyy;_-\ &quot;N/A&quot;_-;_-\ &quot;-&quot;_-"/>
    <numFmt numFmtId="186" formatCode="0.0%"/>
    <numFmt numFmtId="187" formatCode="_-* #,##0\¥_-;\-* #,##0\¥_-;_-* &quot;-&quot;\¥_-;_-@_-"/>
    <numFmt numFmtId="188" formatCode="_(&quot;$&quot;* #,##0.00_);_(&quot;$&quot;* \(#,##0.00\);_(&quot;$&quot;* &quot;-&quot;??_);_(@_)"/>
    <numFmt numFmtId="43" formatCode="_ * #,##0.00_ ;_ * \-#,##0.00_ ;_ * &quot;-&quot;??_ ;_ @_ "/>
    <numFmt numFmtId="189" formatCode="&quot;\&quot;#,##0;[Red]&quot;\&quot;&quot;\&quot;&quot;\&quot;&quot;\&quot;&quot;\&quot;&quot;\&quot;&quot;\&quot;\-#,##0"/>
    <numFmt numFmtId="190" formatCode="_-* #,##0_-;\-* #,##0_-;_-* &quot;-&quot;_-;_-@_-"/>
    <numFmt numFmtId="191" formatCode="_-#,##0_-;\(#,##0\);_-\ \ &quot;-&quot;_-;_-@_-"/>
    <numFmt numFmtId="192" formatCode="_-* #,##0.00_-;\-* #,##0.00_-;_-* &quot;-&quot;??_-;_-@_-"/>
    <numFmt numFmtId="193" formatCode="#,##0.00\¥;[Red]\-#,##0.00\¥"/>
    <numFmt numFmtId="194" formatCode="_-#0&quot;.&quot;0000_-;\(#0&quot;.&quot;0000\);_-\ \ &quot;-&quot;_-;_-@_-"/>
    <numFmt numFmtId="195" formatCode="_(&quot;$&quot;* #,##0_);_(&quot;$&quot;* \(#,##0\);_(&quot;$&quot;* &quot;-&quot;_);_(@_)"/>
    <numFmt numFmtId="196" formatCode="0.000%"/>
    <numFmt numFmtId="197" formatCode="0_ "/>
    <numFmt numFmtId="198" formatCode="_(&quot;$&quot;* #,##0.0_);_(&quot;$&quot;* \(#,##0.0\);_(&quot;$&quot;* &quot;-&quot;??_);_(@_)"/>
    <numFmt numFmtId="199" formatCode="_-* #,##0_-;\-* #,##0_-;_-* &quot;-&quot;??_-;_-@_-"/>
    <numFmt numFmtId="200" formatCode="_-#,##0%_-;\(#,##0%\);_-\ &quot;-&quot;_-"/>
    <numFmt numFmtId="201" formatCode="_-#,###,_-;\(#,###,\);_-\ \ &quot;-&quot;_-;_-@_-"/>
    <numFmt numFmtId="202" formatCode="mmm/dd/yyyy;_-\ &quot;N/A&quot;_-;_-\ &quot;-&quot;_-"/>
    <numFmt numFmtId="203" formatCode="&quot;$&quot;#,##0;\-&quot;$&quot;#,##0"/>
    <numFmt numFmtId="204" formatCode="_-#,##0.00_-;\(#,##0.00\);_-\ \ &quot;-&quot;_-;_-@_-"/>
    <numFmt numFmtId="205" formatCode="_-#0&quot;.&quot;0,_-;\(#0&quot;.&quot;0,\);_-\ \ &quot;-&quot;_-;_-@_-"/>
    <numFmt numFmtId="206" formatCode="_(&quot;$&quot;* #,##0_);_(&quot;$&quot;* \(#,##0\);_(&quot;$&quot;* &quot;-&quot;??_);_(@_)"/>
    <numFmt numFmtId="207" formatCode="_(* #,##0_);_(* \(#,##0\);_(* &quot;-&quot;_);_(@_)"/>
    <numFmt numFmtId="208" formatCode="_-#,###.00,_-;\(#,###.00,\);_-\ \ &quot;-&quot;_-;_-@_-"/>
    <numFmt numFmtId="209" formatCode="#,##0.00_ "/>
    <numFmt numFmtId="210" formatCode="#,##0_ "/>
  </numFmts>
  <fonts count="72">
    <font>
      <sz val="12"/>
      <name val="Times New Roman"/>
      <charset val="134"/>
    </font>
    <font>
      <sz val="10"/>
      <name val="宋体"/>
      <charset val="134"/>
    </font>
    <font>
      <sz val="10"/>
      <name val="Arial Narrow"/>
      <charset val="134"/>
    </font>
    <font>
      <sz val="12"/>
      <name val="宋体"/>
      <charset val="134"/>
    </font>
    <font>
      <b/>
      <sz val="18"/>
      <name val="华文新魏"/>
      <charset val="134"/>
    </font>
    <font>
      <sz val="12"/>
      <name val="华文行楷"/>
      <charset val="134"/>
    </font>
    <font>
      <b/>
      <sz val="16"/>
      <name val="黑体"/>
      <charset val="134"/>
    </font>
    <font>
      <sz val="10"/>
      <name val="Times New Roman"/>
      <charset val="134"/>
    </font>
    <font>
      <b/>
      <sz val="10"/>
      <name val="Arial Narrow"/>
      <charset val="134"/>
    </font>
    <font>
      <sz val="18"/>
      <name val="Times New Roman"/>
      <charset val="134"/>
    </font>
    <font>
      <b/>
      <sz val="11"/>
      <name val="Arial Narrow"/>
      <charset val="134"/>
    </font>
    <font>
      <sz val="10"/>
      <color rgb="FFFF0000"/>
      <name val="Arial Narrow"/>
      <charset val="134"/>
    </font>
    <font>
      <sz val="10"/>
      <name val="宋体"/>
      <charset val="134"/>
      <scheme val="minor"/>
    </font>
    <font>
      <sz val="24"/>
      <name val="方正小标宋_GBK"/>
      <charset val="134"/>
    </font>
    <font>
      <sz val="11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8"/>
      <name val="Arial Narrow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8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MS Sans Serif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1"/>
      <name val="ＭＳ Ｐゴシック"/>
      <charset val="134"/>
    </font>
    <font>
      <sz val="10"/>
      <name val="Arial"/>
      <charset val="134"/>
    </font>
    <font>
      <sz val="20"/>
      <name val="Letter Gothic (W1)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color indexed="16"/>
      <name val="MS Serif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name val="Times New Roman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Helv"/>
      <charset val="134"/>
    </font>
    <font>
      <sz val="11"/>
      <color rgb="FFFA7D00"/>
      <name val="宋体"/>
      <charset val="0"/>
      <scheme val="minor"/>
    </font>
    <font>
      <b/>
      <sz val="11"/>
      <name val="Helv"/>
      <charset val="134"/>
    </font>
    <font>
      <i/>
      <sz val="12"/>
      <name val="Times New Roman"/>
      <charset val="134"/>
    </font>
    <font>
      <b/>
      <sz val="8"/>
      <name val="Arial"/>
      <charset val="134"/>
    </font>
    <font>
      <b/>
      <sz val="12"/>
      <name val="MS Sans Serif"/>
      <charset val="134"/>
    </font>
    <font>
      <b/>
      <sz val="10"/>
      <name val="MS Sans Serif"/>
      <charset val="134"/>
    </font>
    <font>
      <sz val="12"/>
      <name val="바탕체"/>
      <charset val="134"/>
    </font>
    <font>
      <sz val="11"/>
      <name val="Times New Roman"/>
      <charset val="134"/>
    </font>
    <font>
      <b/>
      <sz val="12"/>
      <name val="Arial"/>
      <charset val="134"/>
    </font>
    <font>
      <b/>
      <sz val="10"/>
      <name val="Helv"/>
      <charset val="134"/>
    </font>
    <font>
      <i/>
      <sz val="9"/>
      <name val="Times New Roman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sz val="7"/>
      <name val="Small Fonts"/>
      <charset val="134"/>
    </font>
    <font>
      <sz val="10"/>
      <name val="MS Serif"/>
      <charset val="134"/>
    </font>
    <font>
      <sz val="12"/>
      <name val="???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i/>
      <sz val="12"/>
      <name val="Times New Roman"/>
      <charset val="134"/>
    </font>
    <font>
      <sz val="10"/>
      <name val="Courier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</fills>
  <borders count="40">
    <border>
      <left/>
      <right/>
      <top/>
      <bottom/>
      <diagonal/>
    </border>
    <border>
      <left/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 style="dotted">
        <color auto="1"/>
      </bottom>
      <diagonal/>
    </border>
    <border>
      <left/>
      <right style="dotted">
        <color auto="1"/>
      </right>
      <top style="thick">
        <color auto="1"/>
      </top>
      <bottom style="dotted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dotted">
        <color auto="1"/>
      </right>
      <top style="dotted">
        <color auto="1"/>
      </top>
      <bottom style="thick">
        <color auto="1"/>
      </bottom>
      <diagonal/>
    </border>
    <border>
      <left/>
      <right style="dotted">
        <color auto="1"/>
      </right>
      <top/>
      <bottom style="thick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89">
    <xf numFmtId="0" fontId="0" fillId="0" borderId="0" applyNumberFormat="0" applyFill="0" applyBorder="0" applyAlignment="0" applyProtection="0"/>
    <xf numFmtId="10" fontId="20" fillId="3" borderId="20" applyNumberFormat="0" applyBorder="0" applyAlignment="0" applyProtection="0"/>
    <xf numFmtId="42" fontId="19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9" borderId="3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27" fillId="0" borderId="0"/>
    <xf numFmtId="0" fontId="26" fillId="0" borderId="0">
      <alignment horizontal="center" wrapText="1"/>
      <protection locked="0"/>
    </xf>
    <xf numFmtId="41" fontId="19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  <xf numFmtId="190" fontId="2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9" fillId="24" borderId="33" applyNumberFormat="0" applyFont="0" applyAlignment="0" applyProtection="0">
      <alignment vertical="center"/>
    </xf>
    <xf numFmtId="0" fontId="38" fillId="0" borderId="0" applyNumberFormat="0" applyAlignment="0">
      <alignment horizontal="left"/>
    </xf>
    <xf numFmtId="0" fontId="21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9" fillId="0" borderId="0"/>
    <xf numFmtId="0" fontId="29" fillId="0" borderId="0"/>
    <xf numFmtId="0" fontId="41" fillId="0" borderId="35" applyNumberFormat="0" applyFill="0" applyAlignment="0" applyProtection="0">
      <alignment vertical="center"/>
    </xf>
    <xf numFmtId="38" fontId="42" fillId="0" borderId="0"/>
    <xf numFmtId="0" fontId="43" fillId="0" borderId="3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" borderId="30" applyNumberFormat="0" applyAlignment="0" applyProtection="0">
      <alignment vertical="center"/>
    </xf>
    <xf numFmtId="0" fontId="45" fillId="2" borderId="31" applyNumberFormat="0" applyAlignment="0" applyProtection="0">
      <alignment vertical="center"/>
    </xf>
    <xf numFmtId="43" fontId="7" fillId="0" borderId="0" applyFont="0" applyFill="0" applyBorder="0" applyAlignment="0" applyProtection="0"/>
    <xf numFmtId="0" fontId="46" fillId="0" borderId="0">
      <alignment horizontal="left"/>
    </xf>
    <xf numFmtId="0" fontId="34" fillId="18" borderId="32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9" fillId="0" borderId="0">
      <protection locked="0"/>
    </xf>
    <xf numFmtId="0" fontId="21" fillId="16" borderId="0" applyNumberFormat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181" fontId="3" fillId="0" borderId="0" applyFont="0" applyFill="0" applyBorder="0" applyAlignment="0" applyProtection="0"/>
    <xf numFmtId="0" fontId="35" fillId="1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92" fontId="29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29" fillId="0" borderId="0"/>
    <xf numFmtId="0" fontId="21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182" fontId="7" fillId="0" borderId="0"/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2" fillId="3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0" fontId="28" fillId="0" borderId="0" applyFont="0" applyFill="0" applyBorder="0" applyAlignment="0" applyProtection="0"/>
    <xf numFmtId="0" fontId="48" fillId="0" borderId="12"/>
    <xf numFmtId="0" fontId="0" fillId="0" borderId="0" applyFill="0" applyBorder="0">
      <alignment horizontal="right"/>
    </xf>
    <xf numFmtId="0" fontId="49" fillId="0" borderId="0" applyFill="0" applyBorder="0">
      <alignment horizontal="right"/>
    </xf>
    <xf numFmtId="0" fontId="3" fillId="0" borderId="0"/>
    <xf numFmtId="0" fontId="0" fillId="0" borderId="0" applyFont="0" applyFill="0">
      <alignment horizontal="fill"/>
    </xf>
    <xf numFmtId="38" fontId="20" fillId="34" borderId="0" applyNumberFormat="0" applyBorder="0" applyAlignment="0" applyProtection="0"/>
    <xf numFmtId="0" fontId="50" fillId="0" borderId="38">
      <alignment horizontal="center"/>
    </xf>
    <xf numFmtId="0" fontId="48" fillId="0" borderId="0"/>
    <xf numFmtId="187" fontId="3" fillId="0" borderId="0" applyFont="0" applyFill="0" applyBorder="0" applyAlignment="0" applyProtection="0"/>
    <xf numFmtId="10" fontId="29" fillId="0" borderId="0" applyFont="0" applyFill="0" applyBorder="0" applyAlignment="0" applyProtection="0"/>
    <xf numFmtId="0" fontId="51" fillId="0" borderId="20">
      <alignment horizontal="center"/>
    </xf>
    <xf numFmtId="9" fontId="7" fillId="0" borderId="0" applyFont="0" applyFill="0" applyBorder="0" applyAlignment="0" applyProtection="0"/>
    <xf numFmtId="0" fontId="3" fillId="0" borderId="0"/>
    <xf numFmtId="195" fontId="30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20" fillId="34" borderId="20"/>
    <xf numFmtId="0" fontId="0" fillId="0" borderId="0"/>
    <xf numFmtId="0" fontId="52" fillId="0" borderId="0" applyNumberFormat="0" applyFill="0" applyBorder="0" applyAlignment="0" applyProtection="0"/>
    <xf numFmtId="193" fontId="3" fillId="0" borderId="0" applyNumberFormat="0" applyFill="0" applyBorder="0" applyAlignment="0" applyProtection="0">
      <alignment horizontal="left"/>
    </xf>
    <xf numFmtId="189" fontId="29" fillId="0" borderId="0"/>
    <xf numFmtId="192" fontId="7" fillId="0" borderId="0" applyFont="0" applyFill="0" applyBorder="0" applyAlignment="0" applyProtection="0"/>
    <xf numFmtId="0" fontId="29" fillId="0" borderId="0"/>
    <xf numFmtId="0" fontId="28" fillId="0" borderId="0" applyFont="0" applyFill="0" applyBorder="0" applyAlignment="0" applyProtection="0"/>
    <xf numFmtId="184" fontId="3" fillId="35" borderId="0"/>
    <xf numFmtId="0" fontId="53" fillId="0" borderId="0"/>
    <xf numFmtId="0" fontId="54" fillId="0" borderId="0"/>
    <xf numFmtId="0" fontId="7" fillId="0" borderId="0"/>
    <xf numFmtId="0" fontId="29" fillId="0" borderId="0">
      <protection locked="0"/>
    </xf>
    <xf numFmtId="0" fontId="49" fillId="36" borderId="0" applyNumberFormat="0" applyFont="0" applyBorder="0" applyAlignment="0" applyProtection="0">
      <alignment horizontal="right"/>
    </xf>
    <xf numFmtId="184" fontId="3" fillId="37" borderId="0"/>
    <xf numFmtId="189" fontId="29" fillId="0" borderId="0"/>
    <xf numFmtId="196" fontId="3" fillId="0" borderId="0" applyFont="0" applyFill="0" applyBorder="0" applyAlignment="0" applyProtection="0"/>
    <xf numFmtId="189" fontId="29" fillId="0" borderId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9" fontId="3" fillId="0" borderId="0" applyFont="0" applyFill="0" applyBorder="0" applyAlignment="0" applyProtection="0"/>
    <xf numFmtId="189" fontId="29" fillId="0" borderId="0"/>
    <xf numFmtId="39" fontId="3" fillId="0" borderId="0"/>
    <xf numFmtId="0" fontId="55" fillId="0" borderId="39" applyNumberFormat="0" applyAlignment="0" applyProtection="0">
      <alignment horizontal="left" vertical="center"/>
    </xf>
    <xf numFmtId="0" fontId="55" fillId="0" borderId="24">
      <alignment horizontal="left" vertical="center"/>
    </xf>
    <xf numFmtId="198" fontId="3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89" fontId="29" fillId="0" borderId="0"/>
    <xf numFmtId="0" fontId="56" fillId="0" borderId="0"/>
    <xf numFmtId="199" fontId="0" fillId="0" borderId="0" applyFill="0" applyBorder="0" applyAlignment="0"/>
    <xf numFmtId="200" fontId="57" fillId="0" borderId="0" applyFill="0" applyBorder="0" applyProtection="0">
      <alignment horizontal="right"/>
    </xf>
    <xf numFmtId="185" fontId="58" fillId="0" borderId="0" applyFill="0" applyBorder="0" applyProtection="0">
      <alignment horizontal="center"/>
    </xf>
    <xf numFmtId="201" fontId="7" fillId="0" borderId="0" applyFill="0" applyBorder="0" applyProtection="0">
      <alignment horizontal="right"/>
    </xf>
    <xf numFmtId="0" fontId="59" fillId="0" borderId="0"/>
    <xf numFmtId="14" fontId="26" fillId="0" borderId="0">
      <alignment horizontal="center" wrapText="1"/>
      <protection locked="0"/>
    </xf>
    <xf numFmtId="202" fontId="58" fillId="0" borderId="0" applyFill="0" applyBorder="0" applyProtection="0">
      <alignment horizontal="center"/>
    </xf>
    <xf numFmtId="204" fontId="7" fillId="0" borderId="0" applyFill="0" applyBorder="0" applyProtection="0">
      <alignment horizontal="right"/>
    </xf>
    <xf numFmtId="183" fontId="54" fillId="0" borderId="0">
      <alignment horizontal="right"/>
    </xf>
    <xf numFmtId="0" fontId="29" fillId="0" borderId="0">
      <protection locked="0"/>
    </xf>
    <xf numFmtId="189" fontId="29" fillId="0" borderId="0"/>
    <xf numFmtId="0" fontId="29" fillId="0" borderId="0">
      <protection locked="0"/>
    </xf>
    <xf numFmtId="189" fontId="29" fillId="0" borderId="0"/>
    <xf numFmtId="0" fontId="29" fillId="0" borderId="0"/>
    <xf numFmtId="0" fontId="61" fillId="0" borderId="0" applyNumberFormat="0" applyAlignment="0">
      <alignment horizontal="left"/>
    </xf>
    <xf numFmtId="0" fontId="62" fillId="0" borderId="0"/>
    <xf numFmtId="192" fontId="29" fillId="0" borderId="20" applyNumberFormat="0"/>
    <xf numFmtId="188" fontId="30" fillId="0" borderId="0" applyFont="0" applyFill="0" applyBorder="0" applyAlignment="0" applyProtection="0"/>
    <xf numFmtId="37" fontId="60" fillId="0" borderId="0"/>
    <xf numFmtId="41" fontId="29" fillId="0" borderId="0" applyFont="0" applyFill="0" applyBorder="0" applyAlignment="0" applyProtection="0"/>
    <xf numFmtId="205" fontId="7" fillId="0" borderId="0" applyFill="0" applyBorder="0" applyProtection="0">
      <alignment horizontal="right"/>
    </xf>
    <xf numFmtId="0" fontId="63" fillId="0" borderId="0" applyNumberFormat="0" applyFill="0">
      <alignment horizontal="left" vertical="center"/>
    </xf>
    <xf numFmtId="38" fontId="49" fillId="0" borderId="0"/>
    <xf numFmtId="0" fontId="0" fillId="0" borderId="0"/>
    <xf numFmtId="0" fontId="54" fillId="0" borderId="0"/>
    <xf numFmtId="40" fontId="64" fillId="0" borderId="0" applyBorder="0">
      <alignment horizontal="right"/>
    </xf>
    <xf numFmtId="15" fontId="25" fillId="0" borderId="0"/>
    <xf numFmtId="0" fontId="29" fillId="0" borderId="0">
      <protection locked="0"/>
    </xf>
    <xf numFmtId="0" fontId="29" fillId="0" borderId="0"/>
    <xf numFmtId="0" fontId="29" fillId="0" borderId="0"/>
    <xf numFmtId="0" fontId="29" fillId="0" borderId="0">
      <protection locked="0"/>
    </xf>
    <xf numFmtId="0" fontId="29" fillId="0" borderId="0">
      <protection locked="0"/>
    </xf>
    <xf numFmtId="189" fontId="29" fillId="0" borderId="0"/>
    <xf numFmtId="0" fontId="1" fillId="0" borderId="0" applyFill="0" applyBorder="0" applyAlignment="0"/>
    <xf numFmtId="0" fontId="51" fillId="0" borderId="0">
      <alignment horizontal="center" vertical="center"/>
    </xf>
    <xf numFmtId="38" fontId="65" fillId="0" borderId="0"/>
    <xf numFmtId="0" fontId="29" fillId="0" borderId="0">
      <protection locked="0"/>
    </xf>
    <xf numFmtId="194" fontId="7" fillId="0" borderId="0" applyFill="0" applyBorder="0" applyProtection="0">
      <alignment horizontal="right"/>
    </xf>
    <xf numFmtId="0" fontId="1" fillId="0" borderId="0"/>
    <xf numFmtId="0" fontId="29" fillId="0" borderId="0"/>
    <xf numFmtId="0" fontId="20" fillId="38" borderId="20"/>
    <xf numFmtId="0" fontId="29" fillId="0" borderId="0"/>
    <xf numFmtId="0" fontId="29" fillId="0" borderId="0"/>
    <xf numFmtId="0" fontId="28" fillId="0" borderId="0" applyFont="0" applyFill="0" applyBorder="0" applyAlignment="0" applyProtection="0"/>
    <xf numFmtId="0" fontId="66" fillId="0" borderId="0" applyNumberFormat="0" applyAlignment="0"/>
    <xf numFmtId="203" fontId="67" fillId="0" borderId="0"/>
    <xf numFmtId="0" fontId="29" fillId="0" borderId="0"/>
    <xf numFmtId="206" fontId="3" fillId="0" borderId="0" applyFont="0" applyFill="0" applyBorder="0" applyAlignment="0" applyProtection="0"/>
    <xf numFmtId="49" fontId="7" fillId="0" borderId="0" applyProtection="0">
      <alignment horizontal="left"/>
    </xf>
    <xf numFmtId="0" fontId="29" fillId="0" borderId="0">
      <protection locked="0"/>
    </xf>
    <xf numFmtId="207" fontId="0" fillId="0" borderId="0" applyFont="0" applyFill="0" applyBorder="0" applyAlignment="0" applyProtection="0"/>
    <xf numFmtId="191" fontId="7" fillId="0" borderId="0" applyFill="0" applyBorder="0" applyProtection="0">
      <alignment horizontal="right"/>
    </xf>
    <xf numFmtId="0" fontId="29" fillId="0" borderId="0"/>
    <xf numFmtId="0" fontId="29" fillId="0" borderId="0"/>
    <xf numFmtId="0" fontId="0" fillId="0" borderId="0"/>
    <xf numFmtId="208" fontId="7" fillId="0" borderId="0" applyFill="0" applyBorder="0" applyProtection="0">
      <alignment horizontal="right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/>
    <xf numFmtId="0" fontId="28" fillId="0" borderId="0" applyFont="0" applyFill="0" applyBorder="0" applyAlignment="0" applyProtection="0"/>
    <xf numFmtId="0" fontId="29" fillId="0" borderId="0">
      <protection locked="0"/>
    </xf>
    <xf numFmtId="41" fontId="7" fillId="0" borderId="0" applyFont="0" applyFill="0" applyBorder="0" applyAlignment="0" applyProtection="0"/>
    <xf numFmtId="0" fontId="29" fillId="0" borderId="0">
      <protection locked="0"/>
    </xf>
    <xf numFmtId="0" fontId="52" fillId="0" borderId="0" applyNumberFormat="0" applyFill="0" applyBorder="0" applyAlignment="0" applyProtection="0"/>
    <xf numFmtId="0" fontId="68" fillId="39" borderId="0" applyNumberFormat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7" fillId="0" borderId="0"/>
    <xf numFmtId="0" fontId="0" fillId="0" borderId="0"/>
    <xf numFmtId="0" fontId="7" fillId="0" borderId="0"/>
  </cellStyleXfs>
  <cellXfs count="102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09" fontId="2" fillId="0" borderId="6" xfId="0" applyNumberFormat="1" applyFont="1" applyBorder="1" applyAlignment="1">
      <alignment horizontal="right" vertical="center"/>
    </xf>
    <xf numFmtId="10" fontId="2" fillId="0" borderId="6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09" fontId="2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209" fontId="2" fillId="0" borderId="11" xfId="0" applyNumberFormat="1" applyFont="1" applyBorder="1" applyAlignment="1">
      <alignment horizontal="right" vertical="center"/>
    </xf>
    <xf numFmtId="209" fontId="1" fillId="0" borderId="10" xfId="0" applyNumberFormat="1" applyFont="1" applyBorder="1" applyAlignment="1">
      <alignment horizontal="right" vertical="center"/>
    </xf>
    <xf numFmtId="0" fontId="3" fillId="0" borderId="0" xfId="81" applyAlignment="1">
      <alignment horizontal="center" vertical="center"/>
    </xf>
    <xf numFmtId="0" fontId="3" fillId="0" borderId="0" xfId="81"/>
    <xf numFmtId="0" fontId="4" fillId="0" borderId="12" xfId="81" applyFont="1" applyBorder="1" applyAlignment="1">
      <alignment horizontal="center" vertical="center"/>
    </xf>
    <xf numFmtId="0" fontId="3" fillId="0" borderId="13" xfId="81" applyBorder="1" applyAlignment="1">
      <alignment horizontal="center" vertical="center"/>
    </xf>
    <xf numFmtId="0" fontId="5" fillId="0" borderId="13" xfId="81" applyFont="1" applyBorder="1" applyAlignment="1">
      <alignment horizontal="center" vertical="center"/>
    </xf>
    <xf numFmtId="0" fontId="3" fillId="0" borderId="14" xfId="81" applyBorder="1" applyAlignment="1">
      <alignment horizontal="left" vertical="center"/>
    </xf>
    <xf numFmtId="0" fontId="3" fillId="0" borderId="15" xfId="81" applyBorder="1" applyAlignment="1">
      <alignment horizontal="left" vertical="center"/>
    </xf>
    <xf numFmtId="0" fontId="3" fillId="0" borderId="16" xfId="81" applyBorder="1" applyAlignment="1">
      <alignment horizontal="left" vertical="center"/>
    </xf>
    <xf numFmtId="0" fontId="3" fillId="0" borderId="17" xfId="81" applyBorder="1" applyAlignment="1">
      <alignment horizontal="center" vertical="center"/>
    </xf>
    <xf numFmtId="0" fontId="3" fillId="0" borderId="18" xfId="81" applyBorder="1" applyAlignment="1">
      <alignment horizontal="center" vertical="center"/>
    </xf>
    <xf numFmtId="0" fontId="3" fillId="0" borderId="19" xfId="81" applyBorder="1" applyAlignment="1">
      <alignment horizontal="center" vertical="center"/>
    </xf>
    <xf numFmtId="0" fontId="3" fillId="0" borderId="20" xfId="81" applyBorder="1" applyAlignment="1">
      <alignment horizontal="center" vertical="center"/>
    </xf>
    <xf numFmtId="0" fontId="5" fillId="0" borderId="20" xfId="81" applyFont="1" applyBorder="1" applyAlignment="1">
      <alignment horizontal="center" vertical="center"/>
    </xf>
    <xf numFmtId="0" fontId="3" fillId="0" borderId="21" xfId="81" applyBorder="1" applyAlignment="1">
      <alignment horizontal="center" vertical="center"/>
    </xf>
    <xf numFmtId="0" fontId="3" fillId="0" borderId="12" xfId="81" applyBorder="1" applyAlignment="1">
      <alignment horizontal="center" vertical="center"/>
    </xf>
    <xf numFmtId="0" fontId="3" fillId="0" borderId="22" xfId="8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1" fillId="0" borderId="20" xfId="85" applyFont="1" applyBorder="1" applyAlignment="1">
      <alignment horizontal="center" vertical="center" wrapText="1"/>
    </xf>
    <xf numFmtId="0" fontId="7" fillId="0" borderId="20" xfId="85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43" fontId="2" fillId="0" borderId="20" xfId="0" applyNumberFormat="1" applyFont="1" applyBorder="1" applyAlignment="1" applyProtection="1">
      <alignment horizontal="right" vertical="center"/>
    </xf>
    <xf numFmtId="209" fontId="2" fillId="0" borderId="20" xfId="0" applyNumberFormat="1" applyFont="1" applyBorder="1" applyAlignment="1">
      <alignment horizontal="center" vertical="center"/>
    </xf>
    <xf numFmtId="43" fontId="2" fillId="0" borderId="20" xfId="0" applyNumberFormat="1" applyFont="1" applyBorder="1" applyAlignment="1">
      <alignment horizontal="right" vertical="center"/>
    </xf>
    <xf numFmtId="209" fontId="8" fillId="0" borderId="29" xfId="0" applyNumberFormat="1" applyFont="1" applyBorder="1" applyAlignment="1">
      <alignment horizontal="center" vertical="center"/>
    </xf>
    <xf numFmtId="210" fontId="8" fillId="0" borderId="29" xfId="0" applyNumberFormat="1" applyFont="1" applyBorder="1" applyAlignment="1">
      <alignment horizontal="right" vertical="center"/>
    </xf>
    <xf numFmtId="43" fontId="8" fillId="0" borderId="29" xfId="0" applyNumberFormat="1" applyFont="1" applyBorder="1" applyAlignment="1" applyProtection="1">
      <alignment horizontal="right" vertical="center"/>
    </xf>
    <xf numFmtId="14" fontId="2" fillId="0" borderId="0" xfId="0" applyNumberFormat="1" applyFont="1" applyAlignment="1">
      <alignment vertical="center"/>
    </xf>
    <xf numFmtId="10" fontId="2" fillId="0" borderId="20" xfId="0" applyNumberFormat="1" applyFont="1" applyBorder="1" applyAlignment="1">
      <alignment vertical="center"/>
    </xf>
    <xf numFmtId="14" fontId="2" fillId="0" borderId="20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97" fontId="2" fillId="0" borderId="0" xfId="0" applyNumberFormat="1" applyFont="1" applyAlignment="1">
      <alignment horizontal="center" vertical="center"/>
    </xf>
    <xf numFmtId="197" fontId="7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197" fontId="13" fillId="0" borderId="0" xfId="0" applyNumberFormat="1" applyFont="1" applyAlignment="1">
      <alignment horizontal="center" vertical="center" wrapText="1"/>
    </xf>
    <xf numFmtId="197" fontId="13" fillId="0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197" fontId="14" fillId="0" borderId="20" xfId="0" applyNumberFormat="1" applyFont="1" applyBorder="1" applyAlignment="1">
      <alignment horizontal="center" vertical="center" wrapText="1"/>
    </xf>
    <xf numFmtId="197" fontId="14" fillId="0" borderId="20" xfId="0" applyNumberFormat="1" applyFont="1" applyFill="1" applyBorder="1" applyAlignment="1">
      <alignment horizontal="center" vertical="center" wrapText="1"/>
    </xf>
    <xf numFmtId="178" fontId="15" fillId="0" borderId="20" xfId="0" applyNumberFormat="1" applyFont="1" applyBorder="1" applyAlignment="1">
      <alignment horizontal="right" vertical="center" wrapText="1"/>
    </xf>
    <xf numFmtId="197" fontId="16" fillId="0" borderId="20" xfId="0" applyNumberFormat="1" applyFont="1" applyFill="1" applyBorder="1" applyAlignment="1">
      <alignment horizontal="center" vertical="center" wrapText="1"/>
    </xf>
    <xf numFmtId="197" fontId="15" fillId="0" borderId="2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197" fontId="15" fillId="0" borderId="2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20" xfId="0" applyFont="1" applyBorder="1" applyAlignment="1" quotePrefix="1">
      <alignment horizontal="left" vertical="center" wrapText="1"/>
    </xf>
  </cellXfs>
  <cellStyles count="189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Normalny_Arkusz1" xfId="7"/>
    <cellStyle name="args.style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Euro" xfId="16"/>
    <cellStyle name="Œ…‹æØ‚è_Region Orders (2)" xfId="17"/>
    <cellStyle name="已访问的超链接" xfId="18" builtinId="9"/>
    <cellStyle name="注释" xfId="19" builtinId="10"/>
    <cellStyle name="Entered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KPMG Heading 1" xfId="26"/>
    <cellStyle name="一般_NEGS" xfId="27"/>
    <cellStyle name="标题 1" xfId="28" builtinId="16"/>
    <cellStyle name="KPMG Heading 2" xfId="29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千分位_ 白土" xfId="36"/>
    <cellStyle name="HEADER" xfId="37"/>
    <cellStyle name="检查单元格" xfId="38" builtinId="23"/>
    <cellStyle name="20% - 强调文字颜色 6" xfId="39" builtinId="50"/>
    <cellStyle name="_long term loan - others 300504" xfId="40"/>
    <cellStyle name="强调文字颜色 2" xfId="41" builtinId="33"/>
    <cellStyle name="链接单元格" xfId="42" builtinId="24"/>
    <cellStyle name="汇总" xfId="43" builtinId="25"/>
    <cellStyle name="Milliers [0]_!!!GO" xfId="44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Œ…‹æØ‚è [0.00]_Region Orders (2)" xfId="54"/>
    <cellStyle name="PSChar" xfId="55"/>
    <cellStyle name="_Part III.200406.Loan and Liabilities details.(Site Name)_Shenhua PBC package 050530" xfId="56"/>
    <cellStyle name="强调文字颜色 4" xfId="57" builtinId="41"/>
    <cellStyle name="20% - 强调文字颜色 4" xfId="58" builtinId="42"/>
    <cellStyle name="40% - 强调文字颜色 4" xfId="59" builtinId="43"/>
    <cellStyle name="comma-d" xfId="60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千位_ 应交税金审定表" xfId="65"/>
    <cellStyle name="40% - 强调文字颜色 6" xfId="66" builtinId="51"/>
    <cellStyle name="60% - 强调文字颜色 6" xfId="67" builtinId="52"/>
    <cellStyle name="콤마_BOILER-CO1" xfId="68"/>
    <cellStyle name="Model" xfId="69"/>
    <cellStyle name="Column$Headings" xfId="70"/>
    <cellStyle name="Column Headings" xfId="71"/>
    <cellStyle name="常规 2" xfId="72"/>
    <cellStyle name="Lines Fill" xfId="73"/>
    <cellStyle name="Grey" xfId="74"/>
    <cellStyle name="Column_Title" xfId="75"/>
    <cellStyle name="subhead" xfId="76"/>
    <cellStyle name="Monétaire [0]_!!!GO" xfId="77"/>
    <cellStyle name="Percent [2]" xfId="78"/>
    <cellStyle name="style" xfId="79"/>
    <cellStyle name="Percent_PICC package Sept2002 (V120021005)1" xfId="80"/>
    <cellStyle name="常规 3" xfId="81"/>
    <cellStyle name="Currency [0]_353HHC" xfId="82"/>
    <cellStyle name="Monétaire_!!!GO" xfId="83"/>
    <cellStyle name="Prefilled" xfId="84"/>
    <cellStyle name="常规_Sheet1" xfId="85"/>
    <cellStyle name="分级显示行_1_4附件二凯旋评估表" xfId="86"/>
    <cellStyle name="RevList" xfId="87"/>
    <cellStyle name="Comma  - Style1" xfId="88"/>
    <cellStyle name="Comma_02(2003.12.31 PBC package.040304)" xfId="89"/>
    <cellStyle name="gcd" xfId="90"/>
    <cellStyle name="통화_BOILER-CO1" xfId="91"/>
    <cellStyle name="Input Cells" xfId="92"/>
    <cellStyle name="표준_0N-HANDLING " xfId="93"/>
    <cellStyle name="KPMG Normal Text" xfId="94"/>
    <cellStyle name="New Times Roman" xfId="95"/>
    <cellStyle name="e鯪9Y_x000b_" xfId="96"/>
    <cellStyle name="InputArea" xfId="97"/>
    <cellStyle name="Linked Cells" xfId="98"/>
    <cellStyle name="Comma  - Style5" xfId="99"/>
    <cellStyle name="Milliers_!!!GO" xfId="100"/>
    <cellStyle name="Comma  - Style2" xfId="101"/>
    <cellStyle name="콤마 [0]_BOILER-CO1" xfId="102"/>
    <cellStyle name="통화 [0]_BOILER-CO1" xfId="103"/>
    <cellStyle name="烹拳_97MBO" xfId="104"/>
    <cellStyle name="Comma  - Style6" xfId="105"/>
    <cellStyle name="Normal - Style1" xfId="106"/>
    <cellStyle name="Header1" xfId="107"/>
    <cellStyle name="Header2" xfId="108"/>
    <cellStyle name="烹拳 [0]_97MBO" xfId="109"/>
    <cellStyle name="ColLevel_0" xfId="110"/>
    <cellStyle name="Comma  - Style3" xfId="111"/>
    <cellStyle name="category" xfId="112"/>
    <cellStyle name="Calc Currency (0)" xfId="113"/>
    <cellStyle name="{Percent}" xfId="114"/>
    <cellStyle name="{Month}" xfId="115"/>
    <cellStyle name="{Thousand [0]}" xfId="116"/>
    <cellStyle name="钎霖_laroux" xfId="117"/>
    <cellStyle name="per.style" xfId="118"/>
    <cellStyle name="{Date}" xfId="119"/>
    <cellStyle name="{Comma}" xfId="120"/>
    <cellStyle name="Format Number Column" xfId="121"/>
    <cellStyle name="_long term loan - others 300504_Shenhua PBC package 050530_(中企华)审计评估联合申报明细表.V1" xfId="122"/>
    <cellStyle name="Comma  - Style8" xfId="123"/>
    <cellStyle name="_long term loan - others 300504_附件1：审计评估联合申报明细表" xfId="124"/>
    <cellStyle name="Comma  - Style7" xfId="125"/>
    <cellStyle name="_Part III.200406.Loan and Liabilities details.(Site Name)_Shenhua PBC package 050530_(中企华)审计评估联合申报明细表.V1" xfId="126"/>
    <cellStyle name="Copied" xfId="127"/>
    <cellStyle name="??_0N-HANDLING " xfId="128"/>
    <cellStyle name="资产" xfId="129"/>
    <cellStyle name="Currency_353HHC" xfId="130"/>
    <cellStyle name="no dec" xfId="131"/>
    <cellStyle name="Comma [0]_laroux" xfId="132"/>
    <cellStyle name="{Z'0000(1 dec)}" xfId="133"/>
    <cellStyle name="style2" xfId="134"/>
    <cellStyle name="KPMG Heading 4" xfId="135"/>
    <cellStyle name="_CBRE明细表" xfId="136"/>
    <cellStyle name="KPMG Normal" xfId="137"/>
    <cellStyle name="Subtotal" xfId="138"/>
    <cellStyle name="Date" xfId="139"/>
    <cellStyle name="_(中企华)审计评估联合申报明细表.V1" xfId="140"/>
    <cellStyle name="_Part III.200406.Loan and Liabilities details.(Site Name)_附件1：审计评估联合申报明细表" xfId="141"/>
    <cellStyle name="_Part III.200406.Loan and Liabilities details.(Site Name)_审计调查表.V3" xfId="142"/>
    <cellStyle name="_long term loan - others 300504_KPMG original version_附件1：审计评估联合申报明细表" xfId="143"/>
    <cellStyle name="_房屋建筑评估申报表" xfId="144"/>
    <cellStyle name="Comma  - Style4" xfId="145"/>
    <cellStyle name="公司标准表" xfId="146"/>
    <cellStyle name="style1" xfId="147"/>
    <cellStyle name="KPMG Heading 3" xfId="148"/>
    <cellStyle name="_KPMG original version" xfId="149"/>
    <cellStyle name="{Z'0000(4 dec)}" xfId="150"/>
    <cellStyle name="常规 2 2" xfId="151"/>
    <cellStyle name="_Part III.200406.Loan and Liabilities details.(Site Name)" xfId="152"/>
    <cellStyle name="entry box" xfId="153"/>
    <cellStyle name="_Part III.200406.Loan and Liabilities details.(Site Name)_Shenhua PBC package 050530_附件1：审计评估联合申报明细表" xfId="154"/>
    <cellStyle name="_Part III.200406.Loan and Liabilities details.(Site Name)_KPMG original version" xfId="155"/>
    <cellStyle name="?? [0]" xfId="156"/>
    <cellStyle name="COST1" xfId="157"/>
    <cellStyle name="pricing" xfId="158"/>
    <cellStyle name="_Part III.200406.Loan and Liabilities details.(Site Name)_KPMG original version_(中企华)审计评估联合申报明细表.V1" xfId="159"/>
    <cellStyle name="霓付 [0]_97MBO" xfId="160"/>
    <cellStyle name="@_text" xfId="161"/>
    <cellStyle name="_KPMG original version_(中企华)审计评估联合申报明细表.V1" xfId="162"/>
    <cellStyle name="千位[0]_ 应交税金审定表" xfId="163"/>
    <cellStyle name="{Comma [0]}" xfId="164"/>
    <cellStyle name="_文函专递0211-施工企业调查表（附件）" xfId="165"/>
    <cellStyle name="_Part III.200406.Loan and Liabilities details.(Site Name)_KPMG original version_附件1：审计评估联合申报明细表" xfId="166"/>
    <cellStyle name="0,0_x000d_&#10;NA_x000d_&#10;" xfId="167"/>
    <cellStyle name="{Thousand}" xfId="168"/>
    <cellStyle name="_long term loan - others 300504_Shenhua PBC package 050530_附件1：审计评估联合申报明细表" xfId="169"/>
    <cellStyle name="_KPMG original version_附件1：审计评估联合申报明细表" xfId="170"/>
    <cellStyle name="_Shenhua PBC package 050530_附件1：审计评估联合申报明细表" xfId="171"/>
    <cellStyle name="_Shenhua PBC package 050530_(中企华)审计评估联合申报明细表.V1" xfId="172"/>
    <cellStyle name="_Shenhua PBC package 050530" xfId="173"/>
    <cellStyle name="_long term loan - others 300504_KPMG original version" xfId="174"/>
    <cellStyle name="_long term loan - others 300504_(中企华)审计评估联合申报明细表.V1" xfId="175"/>
    <cellStyle name="_Part III.200406.Loan and Liabilities details.(Site Name)_(中企华)审计评估联合申报明细表.V1" xfId="176"/>
    <cellStyle name="??" xfId="177"/>
    <cellStyle name="_审计调查表.V3" xfId="178"/>
    <cellStyle name="千分位[0]_ 白土" xfId="179"/>
    <cellStyle name="_long term loan - others 300504_审计调查表.V3" xfId="180"/>
    <cellStyle name="RowLevel_0" xfId="181"/>
    <cellStyle name="Sheet Head" xfId="182"/>
    <cellStyle name="_附件1：审计评估联合申报明细表" xfId="183"/>
    <cellStyle name="_long term loan - others 300504_Shenhua PBC package 050530" xfId="184"/>
    <cellStyle name="_long term loan - others 300504_KPMG original version_(中企华)审计评估联合申报明细表.V1" xfId="185"/>
    <cellStyle name="普通_ 白土" xfId="186"/>
    <cellStyle name="_ET_STYLE_NoName_00_" xfId="187"/>
    <cellStyle name="Normal_0105第二套审计报表定稿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greatwall\&#26700;&#38754;\&#24037;&#20316;&#25991;&#20214;\&#20844;&#36710;&#22788;&#32622;\2022\&#31532;&#19968;&#25209;\A:\My%20Documents\&#24037;&#20316;&#24213;&#31295;12.11\&#22303;&#22320;&#24213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&#24037;&#20316;&#25991;&#20214;\&#20844;&#36710;&#22788;&#32622;\2022\&#31532;&#19968;&#25209;\\Personal\Document\&#35780;&#20272;\&#28052;&#28601;&#20892;&#22330;-&#24314;&#26448;&#35780;&#20272;\&#28052;&#28601;-&#26032;&#22411;&#24314;&#26448;&#35780;&#2027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7-2短期贷款(对私)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资产负债表(旧)"/>
      <sheetName val="基本资料"/>
      <sheetName val="1-汇总表"/>
      <sheetName val="表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自制半成品）"/>
      <sheetName val="3-9-7发出商品"/>
      <sheetName val="3-9-8在用周转材料"/>
      <sheetName val="3-10一年到期非流动资产"/>
      <sheetName val="3-11其他流动资产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-1投资性房地产"/>
      <sheetName val="4-5-2投资性房地产"/>
      <sheetName val="4-5-3投资性地产"/>
      <sheetName val="4-5-4投资性地产"/>
      <sheetName val="4-6固定资产汇总"/>
      <sheetName val="4-6-1房屋建筑物"/>
      <sheetName val="4-6-2构筑物"/>
      <sheetName val="4-6-3管道沟槽"/>
      <sheetName val="4-6-4机器设备"/>
      <sheetName val="4-6-5车辆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基本情况"/>
      <sheetName val="档案目录"/>
      <sheetName val="审签"/>
      <sheetName val="报告表"/>
      <sheetName val="00000000"/>
    </sheetNames>
    <sheetDataSet>
      <sheetData sheetId="0"/>
      <sheetData sheetId="1"/>
      <sheetData sheetId="2">
        <row r="6">
          <cell r="B6" t="str">
            <v>湖南天平正大资产评估有限公司</v>
          </cell>
        </row>
        <row r="12">
          <cell r="B12" t="str">
            <v>湘天正评报字[2017]第001号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abSelected="1" workbookViewId="0">
      <pane ySplit="2" topLeftCell="A3" activePane="bottomLeft" state="frozen"/>
      <selection/>
      <selection pane="bottomLeft" activeCell="M3" sqref="M3"/>
    </sheetView>
  </sheetViews>
  <sheetFormatPr defaultColWidth="9" defaultRowHeight="15.75" customHeight="1"/>
  <cols>
    <col min="1" max="1" width="2.75" style="74" customWidth="1"/>
    <col min="2" max="2" width="7.625" style="74" customWidth="1"/>
    <col min="3" max="3" width="9" style="75" customWidth="1"/>
    <col min="4" max="4" width="8.5" style="75" customWidth="1"/>
    <col min="5" max="5" width="5.125" style="76" customWidth="1"/>
    <col min="6" max="6" width="8.75" style="77" customWidth="1"/>
    <col min="7" max="7" width="9" style="75" customWidth="1"/>
    <col min="8" max="8" width="8.25" style="74" customWidth="1"/>
    <col min="9" max="9" width="4.875" style="74" customWidth="1"/>
    <col min="10" max="10" width="3.375" style="74" customWidth="1"/>
    <col min="11" max="11" width="7.125" style="74" customWidth="1"/>
    <col min="12" max="12" width="10" style="78" customWidth="1"/>
    <col min="13" max="13" width="9.375" style="78" customWidth="1"/>
    <col min="14" max="14" width="6.875" style="79" customWidth="1"/>
    <col min="15" max="15" width="9.375" style="80" customWidth="1"/>
    <col min="16" max="16" width="9" style="81"/>
    <col min="17" max="16384" width="9" style="74"/>
  </cols>
  <sheetData>
    <row r="1" s="70" customFormat="1" ht="68" customHeight="1" spans="1:16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91"/>
      <c r="M1" s="91"/>
      <c r="N1" s="92"/>
      <c r="O1" s="82"/>
      <c r="P1" s="93"/>
    </row>
    <row r="2" s="71" customFormat="1" ht="44" customHeight="1" spans="1:15">
      <c r="A2" s="83" t="s">
        <v>1</v>
      </c>
      <c r="B2" s="84" t="s">
        <v>2</v>
      </c>
      <c r="C2" s="83" t="s">
        <v>3</v>
      </c>
      <c r="D2" s="83" t="s">
        <v>4</v>
      </c>
      <c r="E2" s="83" t="s">
        <v>5</v>
      </c>
      <c r="F2" s="83" t="s">
        <v>6</v>
      </c>
      <c r="G2" s="83" t="s">
        <v>7</v>
      </c>
      <c r="H2" s="83" t="s">
        <v>8</v>
      </c>
      <c r="I2" s="83" t="s">
        <v>9</v>
      </c>
      <c r="J2" s="83" t="s">
        <v>10</v>
      </c>
      <c r="K2" s="83" t="s">
        <v>11</v>
      </c>
      <c r="L2" s="94" t="s">
        <v>12</v>
      </c>
      <c r="M2" s="94" t="s">
        <v>13</v>
      </c>
      <c r="N2" s="95" t="s">
        <v>14</v>
      </c>
      <c r="O2" s="83" t="s">
        <v>15</v>
      </c>
    </row>
    <row r="3" s="72" customFormat="1" ht="32" customHeight="1" spans="1:16">
      <c r="A3" s="85">
        <v>1</v>
      </c>
      <c r="B3" s="86" t="s">
        <v>16</v>
      </c>
      <c r="C3" s="87" t="s">
        <v>17</v>
      </c>
      <c r="D3" s="87" t="s">
        <v>18</v>
      </c>
      <c r="E3" s="86" t="s">
        <v>19</v>
      </c>
      <c r="F3" s="85" t="s">
        <v>20</v>
      </c>
      <c r="G3" s="88" t="s">
        <v>21</v>
      </c>
      <c r="H3" s="88" t="s">
        <v>22</v>
      </c>
      <c r="I3" s="85" t="s">
        <v>23</v>
      </c>
      <c r="J3" s="85">
        <v>1</v>
      </c>
      <c r="K3" s="96">
        <v>38730</v>
      </c>
      <c r="L3" s="97">
        <v>221000</v>
      </c>
      <c r="M3" s="97" t="s">
        <v>24</v>
      </c>
      <c r="N3" s="98">
        <v>2800</v>
      </c>
      <c r="O3" s="85">
        <v>5000</v>
      </c>
      <c r="P3" s="99"/>
    </row>
    <row r="4" s="72" customFormat="1" ht="32" customHeight="1" spans="1:16">
      <c r="A4" s="85">
        <v>2</v>
      </c>
      <c r="B4" s="86" t="s">
        <v>25</v>
      </c>
      <c r="C4" s="87" t="s">
        <v>26</v>
      </c>
      <c r="D4" s="87" t="s">
        <v>27</v>
      </c>
      <c r="E4" s="86" t="s">
        <v>28</v>
      </c>
      <c r="F4" s="85" t="s">
        <v>29</v>
      </c>
      <c r="G4" s="88" t="s">
        <v>30</v>
      </c>
      <c r="H4" s="88" t="s">
        <v>31</v>
      </c>
      <c r="I4" s="85" t="s">
        <v>23</v>
      </c>
      <c r="J4" s="85">
        <v>1</v>
      </c>
      <c r="K4" s="96">
        <v>39091</v>
      </c>
      <c r="L4" s="97">
        <v>400000</v>
      </c>
      <c r="M4" s="97" t="s">
        <v>24</v>
      </c>
      <c r="N4" s="98">
        <v>75000</v>
      </c>
      <c r="O4" s="85">
        <v>5000</v>
      </c>
      <c r="P4" s="99"/>
    </row>
    <row r="5" s="72" customFormat="1" ht="32" customHeight="1" spans="1:16">
      <c r="A5" s="85">
        <v>3</v>
      </c>
      <c r="B5" s="86" t="s">
        <v>32</v>
      </c>
      <c r="C5" s="87" t="s">
        <v>33</v>
      </c>
      <c r="D5" s="87" t="s">
        <v>34</v>
      </c>
      <c r="E5" s="86" t="s">
        <v>19</v>
      </c>
      <c r="F5" s="85" t="s">
        <v>35</v>
      </c>
      <c r="G5" s="88" t="s">
        <v>36</v>
      </c>
      <c r="H5" s="88">
        <v>320486</v>
      </c>
      <c r="I5" s="85" t="s">
        <v>23</v>
      </c>
      <c r="J5" s="85">
        <v>1</v>
      </c>
      <c r="K5" s="96">
        <v>41575</v>
      </c>
      <c r="L5" s="97">
        <v>256000</v>
      </c>
      <c r="M5" s="97" t="s">
        <v>37</v>
      </c>
      <c r="N5" s="98">
        <v>3800</v>
      </c>
      <c r="O5" s="85">
        <v>5000</v>
      </c>
      <c r="P5" s="99"/>
    </row>
    <row r="6" s="72" customFormat="1" ht="32" customHeight="1" spans="1:16">
      <c r="A6" s="85">
        <v>4</v>
      </c>
      <c r="B6" s="86" t="s">
        <v>38</v>
      </c>
      <c r="C6" s="87" t="s">
        <v>33</v>
      </c>
      <c r="D6" s="87" t="s">
        <v>34</v>
      </c>
      <c r="E6" s="86" t="s">
        <v>19</v>
      </c>
      <c r="F6" s="85" t="s">
        <v>35</v>
      </c>
      <c r="G6" s="88" t="s">
        <v>39</v>
      </c>
      <c r="H6" s="88">
        <v>320552</v>
      </c>
      <c r="I6" s="85" t="s">
        <v>23</v>
      </c>
      <c r="J6" s="85">
        <v>1</v>
      </c>
      <c r="K6" s="96">
        <f>K5</f>
        <v>41575</v>
      </c>
      <c r="L6" s="97">
        <v>254000</v>
      </c>
      <c r="M6" s="97" t="s">
        <v>37</v>
      </c>
      <c r="N6" s="98">
        <v>3800</v>
      </c>
      <c r="O6" s="85">
        <v>5000</v>
      </c>
      <c r="P6" s="99"/>
    </row>
    <row r="7" s="72" customFormat="1" ht="32" customHeight="1" spans="1:16">
      <c r="A7" s="85">
        <v>5</v>
      </c>
      <c r="B7" s="86" t="s">
        <v>40</v>
      </c>
      <c r="C7" s="87" t="s">
        <v>33</v>
      </c>
      <c r="D7" s="87" t="s">
        <v>34</v>
      </c>
      <c r="E7" s="86" t="s">
        <v>19</v>
      </c>
      <c r="F7" s="85" t="s">
        <v>35</v>
      </c>
      <c r="G7" s="88" t="s">
        <v>41</v>
      </c>
      <c r="H7" s="88">
        <v>333771</v>
      </c>
      <c r="I7" s="85" t="s">
        <v>23</v>
      </c>
      <c r="J7" s="85">
        <v>1</v>
      </c>
      <c r="K7" s="96">
        <f>K6</f>
        <v>41575</v>
      </c>
      <c r="L7" s="97">
        <f>L6</f>
        <v>254000</v>
      </c>
      <c r="M7" s="97" t="s">
        <v>37</v>
      </c>
      <c r="N7" s="98">
        <v>3800</v>
      </c>
      <c r="O7" s="85">
        <v>5000</v>
      </c>
      <c r="P7" s="99"/>
    </row>
    <row r="8" s="72" customFormat="1" ht="32" customHeight="1" spans="1:16">
      <c r="A8" s="85">
        <v>6</v>
      </c>
      <c r="B8" s="86" t="s">
        <v>42</v>
      </c>
      <c r="C8" s="87" t="s">
        <v>43</v>
      </c>
      <c r="D8" s="87" t="s">
        <v>44</v>
      </c>
      <c r="E8" s="86" t="s">
        <v>19</v>
      </c>
      <c r="F8" s="85" t="s">
        <v>45</v>
      </c>
      <c r="G8" s="88" t="s">
        <v>46</v>
      </c>
      <c r="H8" s="88" t="s">
        <v>47</v>
      </c>
      <c r="I8" s="85" t="s">
        <v>23</v>
      </c>
      <c r="J8" s="85">
        <v>1</v>
      </c>
      <c r="K8" s="96">
        <v>40499</v>
      </c>
      <c r="L8" s="97">
        <v>351000</v>
      </c>
      <c r="M8" s="97" t="s">
        <v>37</v>
      </c>
      <c r="N8" s="98">
        <v>28000</v>
      </c>
      <c r="O8" s="85">
        <v>5000</v>
      </c>
      <c r="P8" s="99"/>
    </row>
    <row r="9" s="72" customFormat="1" ht="32" customHeight="1" spans="1:16">
      <c r="A9" s="85">
        <v>7</v>
      </c>
      <c r="B9" s="86" t="s">
        <v>48</v>
      </c>
      <c r="C9" s="87" t="s">
        <v>49</v>
      </c>
      <c r="D9" s="87" t="s">
        <v>50</v>
      </c>
      <c r="E9" s="86" t="s">
        <v>28</v>
      </c>
      <c r="F9" s="85" t="s">
        <v>51</v>
      </c>
      <c r="G9" s="88" t="s">
        <v>52</v>
      </c>
      <c r="H9" s="88" t="s">
        <v>53</v>
      </c>
      <c r="I9" s="85" t="s">
        <v>23</v>
      </c>
      <c r="J9" s="85">
        <v>1</v>
      </c>
      <c r="K9" s="96">
        <v>39624</v>
      </c>
      <c r="L9" s="97">
        <v>257000</v>
      </c>
      <c r="M9" s="97" t="s">
        <v>37</v>
      </c>
      <c r="N9" s="98">
        <v>32000</v>
      </c>
      <c r="O9" s="85">
        <v>5000</v>
      </c>
      <c r="P9" s="99"/>
    </row>
    <row r="10" s="73" customFormat="1" ht="32" customHeight="1" spans="1:16">
      <c r="A10" s="85">
        <v>8</v>
      </c>
      <c r="B10" s="89" t="s">
        <v>54</v>
      </c>
      <c r="C10" s="90" t="s">
        <v>55</v>
      </c>
      <c r="D10" s="90" t="s">
        <v>56</v>
      </c>
      <c r="E10" s="89" t="s">
        <v>57</v>
      </c>
      <c r="F10" s="85" t="s">
        <v>58</v>
      </c>
      <c r="G10" s="88" t="s">
        <v>59</v>
      </c>
      <c r="H10" s="88">
        <v>91070186</v>
      </c>
      <c r="I10" s="85" t="s">
        <v>23</v>
      </c>
      <c r="J10" s="85">
        <v>1</v>
      </c>
      <c r="K10" s="96">
        <v>39889</v>
      </c>
      <c r="L10" s="100">
        <v>269000</v>
      </c>
      <c r="M10" s="97" t="s">
        <v>37</v>
      </c>
      <c r="N10" s="98">
        <v>11800</v>
      </c>
      <c r="O10" s="85">
        <v>5000</v>
      </c>
      <c r="P10" s="101"/>
    </row>
    <row r="11" s="72" customFormat="1" ht="32" customHeight="1" spans="1:16">
      <c r="A11" s="85">
        <v>9</v>
      </c>
      <c r="B11" s="89" t="s">
        <v>60</v>
      </c>
      <c r="C11" s="90" t="s">
        <v>61</v>
      </c>
      <c r="D11" s="90" t="s">
        <v>62</v>
      </c>
      <c r="E11" s="89" t="s">
        <v>57</v>
      </c>
      <c r="F11" s="85" t="s">
        <v>63</v>
      </c>
      <c r="G11" s="88" t="s">
        <v>64</v>
      </c>
      <c r="H11" s="88">
        <v>112575</v>
      </c>
      <c r="I11" s="85" t="s">
        <v>23</v>
      </c>
      <c r="J11" s="85">
        <v>1</v>
      </c>
      <c r="K11" s="96">
        <v>40305</v>
      </c>
      <c r="L11" s="100">
        <v>320000</v>
      </c>
      <c r="M11" s="97" t="s">
        <v>37</v>
      </c>
      <c r="N11" s="98">
        <v>4300</v>
      </c>
      <c r="O11" s="85">
        <v>5000</v>
      </c>
      <c r="P11" s="99"/>
    </row>
    <row r="12" s="72" customFormat="1" ht="32" customHeight="1" spans="1:16">
      <c r="A12" s="85">
        <v>10</v>
      </c>
      <c r="B12" s="86" t="s">
        <v>65</v>
      </c>
      <c r="C12" s="87" t="s">
        <v>66</v>
      </c>
      <c r="D12" s="87" t="s">
        <v>67</v>
      </c>
      <c r="E12" s="86" t="s">
        <v>28</v>
      </c>
      <c r="F12" s="85" t="s">
        <v>68</v>
      </c>
      <c r="G12" s="88" t="s">
        <v>69</v>
      </c>
      <c r="H12" s="88">
        <v>3007983</v>
      </c>
      <c r="I12" s="85" t="s">
        <v>23</v>
      </c>
      <c r="J12" s="85">
        <v>1</v>
      </c>
      <c r="K12" s="96">
        <v>40115</v>
      </c>
      <c r="L12" s="97">
        <v>230000</v>
      </c>
      <c r="M12" s="97" t="s">
        <v>37</v>
      </c>
      <c r="N12" s="98">
        <v>28000</v>
      </c>
      <c r="O12" s="85">
        <v>5000</v>
      </c>
      <c r="P12" s="99"/>
    </row>
    <row r="13" s="72" customFormat="1" ht="32" customHeight="1" spans="1:16">
      <c r="A13" s="85">
        <v>11</v>
      </c>
      <c r="B13" s="89" t="s">
        <v>70</v>
      </c>
      <c r="C13" s="90" t="s">
        <v>71</v>
      </c>
      <c r="D13" s="90" t="s">
        <v>72</v>
      </c>
      <c r="E13" s="89" t="s">
        <v>28</v>
      </c>
      <c r="F13" s="85" t="s">
        <v>51</v>
      </c>
      <c r="G13" s="88" t="s">
        <v>73</v>
      </c>
      <c r="H13" s="88" t="s">
        <v>74</v>
      </c>
      <c r="I13" s="85" t="s">
        <v>23</v>
      </c>
      <c r="J13" s="85">
        <v>1</v>
      </c>
      <c r="K13" s="96">
        <v>39297</v>
      </c>
      <c r="L13" s="100">
        <v>350000</v>
      </c>
      <c r="M13" s="97" t="s">
        <v>37</v>
      </c>
      <c r="N13" s="98">
        <v>19000</v>
      </c>
      <c r="O13" s="85">
        <v>5000</v>
      </c>
      <c r="P13" s="99"/>
    </row>
    <row r="14" s="72" customFormat="1" ht="32" customHeight="1" spans="1:16">
      <c r="A14" s="85">
        <v>12</v>
      </c>
      <c r="B14" s="89" t="s">
        <v>75</v>
      </c>
      <c r="C14" s="90" t="s">
        <v>71</v>
      </c>
      <c r="D14" s="90" t="s">
        <v>76</v>
      </c>
      <c r="E14" s="89" t="s">
        <v>28</v>
      </c>
      <c r="F14" s="85" t="s">
        <v>51</v>
      </c>
      <c r="G14" s="88" t="s">
        <v>77</v>
      </c>
      <c r="H14" s="88" t="s">
        <v>78</v>
      </c>
      <c r="I14" s="85" t="s">
        <v>23</v>
      </c>
      <c r="J14" s="85">
        <v>1</v>
      </c>
      <c r="K14" s="96">
        <v>39247</v>
      </c>
      <c r="L14" s="100">
        <v>310000</v>
      </c>
      <c r="M14" s="100" t="s">
        <v>79</v>
      </c>
      <c r="N14" s="98">
        <v>18000</v>
      </c>
      <c r="O14" s="85">
        <v>5000</v>
      </c>
      <c r="P14" s="99"/>
    </row>
    <row r="15" s="72" customFormat="1" ht="32" customHeight="1" spans="1:16">
      <c r="A15" s="85">
        <v>13</v>
      </c>
      <c r="B15" s="89" t="s">
        <v>80</v>
      </c>
      <c r="C15" s="90" t="s">
        <v>81</v>
      </c>
      <c r="D15" s="90" t="s">
        <v>82</v>
      </c>
      <c r="E15" s="89" t="s">
        <v>19</v>
      </c>
      <c r="F15" s="85" t="s">
        <v>83</v>
      </c>
      <c r="G15" s="88" t="s">
        <v>84</v>
      </c>
      <c r="H15" s="88">
        <v>1912394</v>
      </c>
      <c r="I15" s="85" t="s">
        <v>23</v>
      </c>
      <c r="J15" s="85">
        <v>1</v>
      </c>
      <c r="K15" s="96">
        <v>39923</v>
      </c>
      <c r="L15" s="100">
        <v>290000</v>
      </c>
      <c r="M15" s="97" t="s">
        <v>37</v>
      </c>
      <c r="N15" s="98">
        <v>25000</v>
      </c>
      <c r="O15" s="85">
        <v>5000</v>
      </c>
      <c r="P15" s="99"/>
    </row>
    <row r="16" s="72" customFormat="1" ht="32" customHeight="1" spans="1:16">
      <c r="A16" s="85">
        <v>14</v>
      </c>
      <c r="B16" s="89" t="s">
        <v>85</v>
      </c>
      <c r="C16" s="90" t="s">
        <v>86</v>
      </c>
      <c r="D16" s="90" t="s">
        <v>87</v>
      </c>
      <c r="E16" s="89" t="s">
        <v>19</v>
      </c>
      <c r="F16" s="85" t="s">
        <v>83</v>
      </c>
      <c r="G16" s="88" t="s">
        <v>88</v>
      </c>
      <c r="H16" s="88">
        <v>1711540</v>
      </c>
      <c r="I16" s="85" t="s">
        <v>23</v>
      </c>
      <c r="J16" s="85">
        <v>1</v>
      </c>
      <c r="K16" s="96">
        <v>39471</v>
      </c>
      <c r="L16" s="100">
        <v>270000</v>
      </c>
      <c r="M16" s="97" t="s">
        <v>37</v>
      </c>
      <c r="N16" s="98">
        <v>23000</v>
      </c>
      <c r="O16" s="85">
        <v>5000</v>
      </c>
      <c r="P16" s="99"/>
    </row>
    <row r="17" s="72" customFormat="1" ht="32" customHeight="1" spans="1:16">
      <c r="A17" s="85">
        <v>15</v>
      </c>
      <c r="B17" s="89" t="s">
        <v>89</v>
      </c>
      <c r="C17" s="90" t="s">
        <v>90</v>
      </c>
      <c r="D17" s="90" t="s">
        <v>91</v>
      </c>
      <c r="E17" s="89" t="s">
        <v>28</v>
      </c>
      <c r="F17" s="85" t="s">
        <v>92</v>
      </c>
      <c r="G17" s="88" t="s">
        <v>93</v>
      </c>
      <c r="H17" s="88" t="s">
        <v>94</v>
      </c>
      <c r="I17" s="85" t="s">
        <v>23</v>
      </c>
      <c r="J17" s="85">
        <v>1</v>
      </c>
      <c r="K17" s="96">
        <v>40470</v>
      </c>
      <c r="L17" s="100">
        <v>350000</v>
      </c>
      <c r="M17" s="97" t="s">
        <v>37</v>
      </c>
      <c r="N17" s="98">
        <v>73000</v>
      </c>
      <c r="O17" s="85">
        <v>5000</v>
      </c>
      <c r="P17" s="99"/>
    </row>
    <row r="18" s="73" customFormat="1" ht="32" customHeight="1" spans="1:16">
      <c r="A18" s="85">
        <v>16</v>
      </c>
      <c r="B18" s="89" t="s">
        <v>95</v>
      </c>
      <c r="C18" s="90" t="s">
        <v>96</v>
      </c>
      <c r="D18" s="90" t="s">
        <v>97</v>
      </c>
      <c r="E18" s="89" t="s">
        <v>98</v>
      </c>
      <c r="F18" s="85" t="s">
        <v>99</v>
      </c>
      <c r="G18" s="88" t="s">
        <v>100</v>
      </c>
      <c r="H18" s="88" t="s">
        <v>101</v>
      </c>
      <c r="I18" s="85" t="s">
        <v>23</v>
      </c>
      <c r="J18" s="85">
        <v>1</v>
      </c>
      <c r="K18" s="96">
        <v>41598</v>
      </c>
      <c r="L18" s="100"/>
      <c r="M18" s="97" t="s">
        <v>102</v>
      </c>
      <c r="N18" s="98">
        <v>15000</v>
      </c>
      <c r="O18" s="85">
        <v>5000</v>
      </c>
      <c r="P18" s="101"/>
    </row>
    <row r="19" s="72" customFormat="1" ht="32" customHeight="1" spans="1:16">
      <c r="A19" s="85">
        <v>17</v>
      </c>
      <c r="B19" s="89" t="s">
        <v>103</v>
      </c>
      <c r="C19" s="90" t="s">
        <v>104</v>
      </c>
      <c r="D19" s="90" t="s">
        <v>44</v>
      </c>
      <c r="E19" s="89" t="s">
        <v>19</v>
      </c>
      <c r="F19" s="85" t="s">
        <v>45</v>
      </c>
      <c r="G19" s="88" t="s">
        <v>105</v>
      </c>
      <c r="H19" s="88" t="s">
        <v>106</v>
      </c>
      <c r="I19" s="85" t="s">
        <v>23</v>
      </c>
      <c r="J19" s="85">
        <v>1</v>
      </c>
      <c r="K19" s="96">
        <v>40862</v>
      </c>
      <c r="L19" s="100">
        <v>220000</v>
      </c>
      <c r="M19" s="97" t="s">
        <v>107</v>
      </c>
      <c r="N19" s="98">
        <v>33000</v>
      </c>
      <c r="O19" s="85">
        <v>5000</v>
      </c>
      <c r="P19" s="99"/>
    </row>
    <row r="20" s="72" customFormat="1" ht="32" customHeight="1" spans="1:16">
      <c r="A20" s="85">
        <v>18</v>
      </c>
      <c r="B20" s="89" t="s">
        <v>108</v>
      </c>
      <c r="C20" s="90" t="s">
        <v>109</v>
      </c>
      <c r="D20" s="90" t="s">
        <v>110</v>
      </c>
      <c r="E20" s="89" t="s">
        <v>19</v>
      </c>
      <c r="F20" s="85" t="s">
        <v>111</v>
      </c>
      <c r="G20" s="88" t="s">
        <v>112</v>
      </c>
      <c r="H20" s="88">
        <v>314314</v>
      </c>
      <c r="I20" s="85" t="s">
        <v>23</v>
      </c>
      <c r="J20" s="85">
        <v>1</v>
      </c>
      <c r="K20" s="96">
        <v>40351</v>
      </c>
      <c r="L20" s="100">
        <v>260000</v>
      </c>
      <c r="M20" s="97" t="s">
        <v>37</v>
      </c>
      <c r="N20" s="98">
        <v>2800</v>
      </c>
      <c r="O20" s="85">
        <v>5000</v>
      </c>
      <c r="P20" s="99"/>
    </row>
    <row r="21" s="72" customFormat="1" ht="32" customHeight="1" spans="1:16">
      <c r="A21" s="85">
        <v>19</v>
      </c>
      <c r="B21" s="89" t="s">
        <v>113</v>
      </c>
      <c r="C21" s="90" t="s">
        <v>92</v>
      </c>
      <c r="D21" s="90" t="s">
        <v>114</v>
      </c>
      <c r="E21" s="89" t="s">
        <v>115</v>
      </c>
      <c r="F21" s="85"/>
      <c r="G21" s="88" t="s">
        <v>116</v>
      </c>
      <c r="H21" s="88" t="s">
        <v>117</v>
      </c>
      <c r="I21" s="85" t="s">
        <v>23</v>
      </c>
      <c r="J21" s="85">
        <v>1</v>
      </c>
      <c r="K21" s="96">
        <v>39701</v>
      </c>
      <c r="L21" s="100">
        <v>380000</v>
      </c>
      <c r="M21" s="97" t="s">
        <v>37</v>
      </c>
      <c r="N21" s="98">
        <v>40000</v>
      </c>
      <c r="O21" s="85">
        <v>5000</v>
      </c>
      <c r="P21" s="99"/>
    </row>
    <row r="22" s="72" customFormat="1" ht="32" customHeight="1" spans="1:16">
      <c r="A22" s="85">
        <v>20</v>
      </c>
      <c r="B22" s="89" t="s">
        <v>118</v>
      </c>
      <c r="C22" s="90" t="s">
        <v>119</v>
      </c>
      <c r="D22" s="90" t="s">
        <v>56</v>
      </c>
      <c r="E22" s="89" t="s">
        <v>57</v>
      </c>
      <c r="F22" s="85" t="s">
        <v>58</v>
      </c>
      <c r="G22" s="88" t="s">
        <v>120</v>
      </c>
      <c r="H22" s="102" t="s">
        <v>121</v>
      </c>
      <c r="I22" s="85" t="s">
        <v>23</v>
      </c>
      <c r="J22" s="85">
        <v>1</v>
      </c>
      <c r="K22" s="96">
        <v>40372</v>
      </c>
      <c r="L22" s="100">
        <v>320000</v>
      </c>
      <c r="M22" s="97" t="s">
        <v>37</v>
      </c>
      <c r="N22" s="98">
        <v>16000</v>
      </c>
      <c r="O22" s="85">
        <v>5000</v>
      </c>
      <c r="P22" s="99"/>
    </row>
    <row r="23" s="73" customFormat="1" ht="32" customHeight="1" spans="1:16">
      <c r="A23" s="85">
        <v>21</v>
      </c>
      <c r="B23" s="89" t="s">
        <v>122</v>
      </c>
      <c r="C23" s="90" t="s">
        <v>123</v>
      </c>
      <c r="D23" s="90" t="s">
        <v>124</v>
      </c>
      <c r="E23" s="89" t="s">
        <v>57</v>
      </c>
      <c r="F23" s="85" t="s">
        <v>83</v>
      </c>
      <c r="G23" s="88" t="s">
        <v>125</v>
      </c>
      <c r="H23" s="88">
        <v>6821628</v>
      </c>
      <c r="I23" s="85" t="s">
        <v>23</v>
      </c>
      <c r="J23" s="85">
        <v>1</v>
      </c>
      <c r="K23" s="96">
        <v>40122</v>
      </c>
      <c r="L23" s="100">
        <v>400000</v>
      </c>
      <c r="M23" s="97" t="s">
        <v>37</v>
      </c>
      <c r="N23" s="98">
        <v>31000</v>
      </c>
      <c r="O23" s="85">
        <v>5000</v>
      </c>
      <c r="P23" s="101"/>
    </row>
    <row r="24" s="72" customFormat="1" ht="32" customHeight="1" spans="1:16">
      <c r="A24" s="85">
        <v>22</v>
      </c>
      <c r="B24" s="86" t="s">
        <v>126</v>
      </c>
      <c r="C24" s="87" t="s">
        <v>127</v>
      </c>
      <c r="D24" s="90" t="s">
        <v>128</v>
      </c>
      <c r="E24" s="89" t="s">
        <v>19</v>
      </c>
      <c r="F24" s="85" t="s">
        <v>58</v>
      </c>
      <c r="G24" s="88" t="s">
        <v>129</v>
      </c>
      <c r="H24" s="88">
        <v>131440530</v>
      </c>
      <c r="I24" s="85" t="s">
        <v>23</v>
      </c>
      <c r="J24" s="85">
        <v>1</v>
      </c>
      <c r="K24" s="96">
        <v>41456</v>
      </c>
      <c r="L24" s="100">
        <v>150000</v>
      </c>
      <c r="M24" s="97" t="s">
        <v>37</v>
      </c>
      <c r="N24" s="98">
        <v>32000</v>
      </c>
      <c r="O24" s="85">
        <v>5000</v>
      </c>
      <c r="P24" s="99"/>
    </row>
    <row r="25" s="72" customFormat="1" ht="32" customHeight="1" spans="1:16">
      <c r="A25" s="85">
        <v>23</v>
      </c>
      <c r="B25" s="86" t="s">
        <v>130</v>
      </c>
      <c r="C25" s="87" t="s">
        <v>131</v>
      </c>
      <c r="D25" s="87" t="s">
        <v>132</v>
      </c>
      <c r="E25" s="86" t="s">
        <v>28</v>
      </c>
      <c r="F25" s="85" t="s">
        <v>45</v>
      </c>
      <c r="G25" s="88" t="s">
        <v>133</v>
      </c>
      <c r="H25" s="88" t="s">
        <v>134</v>
      </c>
      <c r="I25" s="85" t="s">
        <v>23</v>
      </c>
      <c r="J25" s="85">
        <v>1</v>
      </c>
      <c r="K25" s="96">
        <v>41632</v>
      </c>
      <c r="L25" s="97">
        <v>360000</v>
      </c>
      <c r="M25" s="97" t="s">
        <v>37</v>
      </c>
      <c r="N25" s="98">
        <v>37000</v>
      </c>
      <c r="O25" s="85">
        <v>5000</v>
      </c>
      <c r="P25" s="99"/>
    </row>
    <row r="26" s="72" customFormat="1" ht="32" customHeight="1" spans="1:16">
      <c r="A26" s="85">
        <v>24</v>
      </c>
      <c r="B26" s="86" t="s">
        <v>135</v>
      </c>
      <c r="C26" s="87" t="s">
        <v>136</v>
      </c>
      <c r="D26" s="87" t="s">
        <v>137</v>
      </c>
      <c r="E26" s="86" t="s">
        <v>138</v>
      </c>
      <c r="F26" s="85" t="s">
        <v>139</v>
      </c>
      <c r="G26" s="88" t="s">
        <v>140</v>
      </c>
      <c r="H26" s="88" t="s">
        <v>141</v>
      </c>
      <c r="I26" s="85" t="s">
        <v>23</v>
      </c>
      <c r="J26" s="85">
        <v>1</v>
      </c>
      <c r="K26" s="96">
        <v>41039</v>
      </c>
      <c r="L26" s="97">
        <v>350000</v>
      </c>
      <c r="M26" s="97" t="s">
        <v>37</v>
      </c>
      <c r="N26" s="98">
        <v>5000</v>
      </c>
      <c r="O26" s="85">
        <v>5000</v>
      </c>
      <c r="P26" s="99"/>
    </row>
    <row r="27" s="72" customFormat="1" ht="32" customHeight="1" spans="1:16">
      <c r="A27" s="85">
        <v>25</v>
      </c>
      <c r="B27" s="86" t="s">
        <v>142</v>
      </c>
      <c r="C27" s="87" t="s">
        <v>66</v>
      </c>
      <c r="D27" s="87" t="s">
        <v>143</v>
      </c>
      <c r="E27" s="86" t="s">
        <v>28</v>
      </c>
      <c r="F27" s="85" t="s">
        <v>68</v>
      </c>
      <c r="G27" s="88" t="s">
        <v>144</v>
      </c>
      <c r="H27" s="88">
        <v>5015684</v>
      </c>
      <c r="I27" s="85" t="s">
        <v>23</v>
      </c>
      <c r="J27" s="85">
        <v>1</v>
      </c>
      <c r="K27" s="96">
        <v>40708</v>
      </c>
      <c r="L27" s="97">
        <v>350000</v>
      </c>
      <c r="M27" s="97" t="s">
        <v>37</v>
      </c>
      <c r="N27" s="98">
        <v>32000</v>
      </c>
      <c r="O27" s="85">
        <v>5000</v>
      </c>
      <c r="P27" s="99"/>
    </row>
    <row r="28" s="72" customFormat="1" ht="32" customHeight="1" spans="1:16">
      <c r="A28" s="85">
        <v>26</v>
      </c>
      <c r="B28" s="86" t="s">
        <v>145</v>
      </c>
      <c r="C28" s="87" t="s">
        <v>146</v>
      </c>
      <c r="D28" s="87" t="s">
        <v>147</v>
      </c>
      <c r="E28" s="86" t="s">
        <v>19</v>
      </c>
      <c r="F28" s="85" t="s">
        <v>148</v>
      </c>
      <c r="G28" s="88" t="s">
        <v>149</v>
      </c>
      <c r="H28" s="88" t="s">
        <v>150</v>
      </c>
      <c r="I28" s="85" t="s">
        <v>23</v>
      </c>
      <c r="J28" s="85">
        <v>1</v>
      </c>
      <c r="K28" s="96">
        <v>39952</v>
      </c>
      <c r="L28" s="97">
        <v>329000</v>
      </c>
      <c r="M28" s="97" t="s">
        <v>37</v>
      </c>
      <c r="N28" s="98">
        <v>56000</v>
      </c>
      <c r="O28" s="85">
        <v>5000</v>
      </c>
      <c r="P28" s="99"/>
    </row>
    <row r="29" s="72" customFormat="1" ht="32" customHeight="1" spans="1:16">
      <c r="A29" s="85">
        <v>27</v>
      </c>
      <c r="B29" s="86" t="s">
        <v>151</v>
      </c>
      <c r="C29" s="87" t="s">
        <v>152</v>
      </c>
      <c r="D29" s="87" t="s">
        <v>153</v>
      </c>
      <c r="E29" s="86" t="s">
        <v>19</v>
      </c>
      <c r="F29" s="85" t="s">
        <v>154</v>
      </c>
      <c r="G29" s="88" t="s">
        <v>155</v>
      </c>
      <c r="H29" s="88" t="s">
        <v>156</v>
      </c>
      <c r="I29" s="85" t="s">
        <v>23</v>
      </c>
      <c r="J29" s="85">
        <v>1</v>
      </c>
      <c r="K29" s="96">
        <v>38930</v>
      </c>
      <c r="L29" s="97">
        <v>464000</v>
      </c>
      <c r="M29" s="97" t="s">
        <v>37</v>
      </c>
      <c r="N29" s="98">
        <v>12000</v>
      </c>
      <c r="O29" s="85">
        <v>5000</v>
      </c>
      <c r="P29" s="99"/>
    </row>
    <row r="30" s="72" customFormat="1" ht="32" customHeight="1" spans="1:16">
      <c r="A30" s="85">
        <v>28</v>
      </c>
      <c r="B30" s="86" t="s">
        <v>157</v>
      </c>
      <c r="C30" s="87" t="s">
        <v>55</v>
      </c>
      <c r="D30" s="87" t="s">
        <v>158</v>
      </c>
      <c r="E30" s="86" t="s">
        <v>57</v>
      </c>
      <c r="F30" s="85" t="s">
        <v>58</v>
      </c>
      <c r="G30" s="88" t="s">
        <v>159</v>
      </c>
      <c r="H30" s="88">
        <v>69250477</v>
      </c>
      <c r="I30" s="85" t="s">
        <v>23</v>
      </c>
      <c r="J30" s="85">
        <v>1</v>
      </c>
      <c r="K30" s="96">
        <v>39113</v>
      </c>
      <c r="L30" s="97">
        <v>470000</v>
      </c>
      <c r="M30" s="97" t="s">
        <v>160</v>
      </c>
      <c r="N30" s="98">
        <v>6000</v>
      </c>
      <c r="O30" s="85">
        <v>5000</v>
      </c>
      <c r="P30" s="99"/>
    </row>
    <row r="31" s="72" customFormat="1" ht="32" customHeight="1" spans="1:16">
      <c r="A31" s="85">
        <v>29</v>
      </c>
      <c r="B31" s="86" t="s">
        <v>161</v>
      </c>
      <c r="C31" s="87" t="s">
        <v>20</v>
      </c>
      <c r="D31" s="87" t="s">
        <v>162</v>
      </c>
      <c r="E31" s="86" t="s">
        <v>28</v>
      </c>
      <c r="F31" s="85" t="s">
        <v>20</v>
      </c>
      <c r="G31" s="88" t="s">
        <v>163</v>
      </c>
      <c r="H31" s="88" t="s">
        <v>164</v>
      </c>
      <c r="I31" s="85" t="s">
        <v>23</v>
      </c>
      <c r="J31" s="85">
        <v>1</v>
      </c>
      <c r="K31" s="96">
        <v>38950</v>
      </c>
      <c r="L31" s="97">
        <v>363000</v>
      </c>
      <c r="M31" s="97" t="s">
        <v>37</v>
      </c>
      <c r="N31" s="98">
        <v>9000</v>
      </c>
      <c r="O31" s="85">
        <v>5000</v>
      </c>
      <c r="P31" s="99"/>
    </row>
  </sheetData>
  <mergeCells count="1">
    <mergeCell ref="A1:O1"/>
  </mergeCells>
  <printOptions horizontalCentered="1"/>
  <pageMargins left="0.393055555555556" right="0.393055555555556" top="0.590277777777778" bottom="0.511805555555556" header="0.708333333333333" footer="0.511805555555556"/>
  <pageSetup paperSize="9" scale="81" fitToHeight="0" orientation="portrait" horizontalDpi="600"/>
  <headerFooter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2"/>
  <sheetViews>
    <sheetView workbookViewId="0">
      <selection activeCell="D19" sqref="D19"/>
    </sheetView>
  </sheetViews>
  <sheetFormatPr defaultColWidth="9" defaultRowHeight="15.75"/>
  <cols>
    <col min="1" max="1" width="4.75" customWidth="1"/>
    <col min="3" max="3" width="11.375" customWidth="1"/>
    <col min="4" max="4" width="18.125" customWidth="1"/>
    <col min="5" max="5" width="18.625" customWidth="1"/>
    <col min="6" max="6" width="17.75" customWidth="1"/>
    <col min="7" max="7" width="10" customWidth="1"/>
    <col min="8" max="8" width="4.875" customWidth="1"/>
    <col min="9" max="9" width="4.625" customWidth="1"/>
    <col min="12" max="13" width="9" customWidth="1"/>
    <col min="14" max="14" width="9.75" customWidth="1"/>
    <col min="15" max="15" width="10.375" customWidth="1"/>
    <col min="16" max="16" width="9.875" customWidth="1"/>
    <col min="17" max="17" width="7.25" customWidth="1"/>
    <col min="18" max="18" width="11.125" customWidth="1"/>
    <col min="19" max="19" width="7.875" customWidth="1"/>
    <col min="20" max="20" width="8" customWidth="1"/>
    <col min="21" max="21" width="4.75" customWidth="1"/>
    <col min="22" max="22" width="6" customWidth="1"/>
    <col min="23" max="23" width="6.625" customWidth="1"/>
    <col min="24" max="24" width="7.5" customWidth="1"/>
    <col min="25" max="25" width="9.625" customWidth="1"/>
    <col min="26" max="26" width="7.625" customWidth="1"/>
    <col min="27" max="28" width="9.625" customWidth="1"/>
    <col min="29" max="29" width="5.5" customWidth="1"/>
    <col min="30" max="30" width="7" customWidth="1"/>
    <col min="31" max="31" width="8" customWidth="1"/>
    <col min="32" max="32" width="9.125" customWidth="1"/>
    <col min="33" max="33" width="5.625" customWidth="1"/>
  </cols>
  <sheetData>
    <row r="1" ht="20.25" spans="1:1">
      <c r="A1" s="40" t="s">
        <v>165</v>
      </c>
    </row>
    <row r="2" spans="19:32">
      <c r="S2" s="67">
        <v>42868</v>
      </c>
      <c r="Z2" s="67">
        <v>43208</v>
      </c>
      <c r="AA2" s="67"/>
      <c r="AB2" s="67"/>
      <c r="AC2" s="67">
        <v>43108</v>
      </c>
      <c r="AD2" s="67">
        <v>43100</v>
      </c>
      <c r="AE2" s="67"/>
      <c r="AF2" s="67"/>
    </row>
    <row r="3" spans="1:34">
      <c r="A3" s="41" t="s">
        <v>1</v>
      </c>
      <c r="B3" s="41" t="s">
        <v>2</v>
      </c>
      <c r="C3" s="42" t="s">
        <v>3</v>
      </c>
      <c r="D3" s="42" t="s">
        <v>166</v>
      </c>
      <c r="E3" s="42" t="s">
        <v>6</v>
      </c>
      <c r="F3" s="42" t="s">
        <v>167</v>
      </c>
      <c r="G3" s="42" t="s">
        <v>8</v>
      </c>
      <c r="H3" s="42" t="s">
        <v>9</v>
      </c>
      <c r="I3" s="42" t="s">
        <v>10</v>
      </c>
      <c r="J3" s="42" t="s">
        <v>11</v>
      </c>
      <c r="K3" s="56" t="s">
        <v>168</v>
      </c>
      <c r="L3" s="57" t="s">
        <v>169</v>
      </c>
      <c r="M3" s="58"/>
      <c r="N3" s="42" t="s">
        <v>170</v>
      </c>
      <c r="O3" s="42"/>
      <c r="P3" s="42"/>
      <c r="Q3" s="42"/>
      <c r="R3" s="42"/>
      <c r="S3" s="42" t="s">
        <v>171</v>
      </c>
      <c r="T3" s="42"/>
      <c r="U3" s="42"/>
      <c r="V3" s="42"/>
      <c r="W3" s="42"/>
      <c r="X3" s="42"/>
      <c r="Y3" s="42"/>
      <c r="Z3" s="41" t="s">
        <v>172</v>
      </c>
      <c r="AA3" s="41"/>
      <c r="AB3" s="41"/>
      <c r="AC3" s="41"/>
      <c r="AD3" s="41"/>
      <c r="AE3" s="41"/>
      <c r="AF3" s="41"/>
      <c r="AG3" s="41"/>
      <c r="AH3" s="41"/>
    </row>
    <row r="4" s="39" customFormat="1" ht="32.25" customHeight="1" spans="1:34">
      <c r="A4" s="43"/>
      <c r="B4" s="43"/>
      <c r="C4" s="43"/>
      <c r="D4" s="43"/>
      <c r="E4" s="43"/>
      <c r="F4" s="43"/>
      <c r="G4" s="43"/>
      <c r="H4" s="43"/>
      <c r="I4" s="43"/>
      <c r="J4" s="43"/>
      <c r="K4" s="44"/>
      <c r="L4" s="42" t="s">
        <v>173</v>
      </c>
      <c r="M4" s="42" t="s">
        <v>174</v>
      </c>
      <c r="N4" s="42" t="s">
        <v>175</v>
      </c>
      <c r="O4" s="42" t="s">
        <v>176</v>
      </c>
      <c r="P4" s="42" t="s">
        <v>177</v>
      </c>
      <c r="Q4" s="42" t="s">
        <v>178</v>
      </c>
      <c r="R4" s="42" t="s">
        <v>179</v>
      </c>
      <c r="S4" s="42" t="s">
        <v>175</v>
      </c>
      <c r="T4" s="42" t="s">
        <v>180</v>
      </c>
      <c r="U4" s="42" t="s">
        <v>181</v>
      </c>
      <c r="V4" s="42" t="s">
        <v>182</v>
      </c>
      <c r="W4" s="42" t="s">
        <v>183</v>
      </c>
      <c r="X4" s="56" t="s">
        <v>184</v>
      </c>
      <c r="Y4" s="56" t="s">
        <v>185</v>
      </c>
      <c r="Z4" s="56" t="s">
        <v>186</v>
      </c>
      <c r="AA4" s="42" t="s">
        <v>187</v>
      </c>
      <c r="AB4" s="42" t="s">
        <v>188</v>
      </c>
      <c r="AC4" s="56" t="s">
        <v>189</v>
      </c>
      <c r="AD4" s="42" t="s">
        <v>190</v>
      </c>
      <c r="AE4" s="42" t="s">
        <v>187</v>
      </c>
      <c r="AF4" s="42" t="s">
        <v>188</v>
      </c>
      <c r="AG4" s="56" t="s">
        <v>189</v>
      </c>
      <c r="AH4" s="42" t="s">
        <v>174</v>
      </c>
    </row>
    <row r="5" spans="1:34">
      <c r="A5" s="44">
        <v>1</v>
      </c>
      <c r="B5" s="44" t="s">
        <v>191</v>
      </c>
      <c r="C5" s="45" t="s">
        <v>192</v>
      </c>
      <c r="D5" s="46" t="s">
        <v>193</v>
      </c>
      <c r="E5" s="45" t="s">
        <v>194</v>
      </c>
      <c r="F5" s="46" t="s">
        <v>195</v>
      </c>
      <c r="G5" s="46">
        <v>1605048103</v>
      </c>
      <c r="H5" s="41" t="s">
        <v>23</v>
      </c>
      <c r="I5" s="44">
        <v>1</v>
      </c>
      <c r="J5" s="59">
        <v>42479</v>
      </c>
      <c r="K5" s="60">
        <v>15807</v>
      </c>
      <c r="L5" s="61">
        <v>118918.25</v>
      </c>
      <c r="M5" s="61">
        <f>L5-11770-1177</f>
        <v>105971.25</v>
      </c>
      <c r="N5" s="61">
        <f>SUM(O5:R5)</f>
        <v>102928.21</v>
      </c>
      <c r="O5" s="61">
        <v>113800</v>
      </c>
      <c r="P5" s="61">
        <v>4863.25</v>
      </c>
      <c r="Q5" s="61">
        <v>800</v>
      </c>
      <c r="R5" s="61">
        <v>-16535.04</v>
      </c>
      <c r="S5" s="68">
        <f>T5*40%+W5*60%</f>
        <v>0.681512328767123</v>
      </c>
      <c r="T5" s="68">
        <f>(U5-V5)/U5</f>
        <v>0.866780821917808</v>
      </c>
      <c r="U5" s="60">
        <v>8</v>
      </c>
      <c r="V5" s="61">
        <f>($S$2-J5)/365</f>
        <v>1.06575342465753</v>
      </c>
      <c r="W5" s="68">
        <f>(X5-Y5)/X5</f>
        <v>0.558</v>
      </c>
      <c r="X5" s="60">
        <v>500000</v>
      </c>
      <c r="Y5" s="60">
        <f>'4-6-5车辆'!L3</f>
        <v>221000</v>
      </c>
      <c r="Z5" s="61">
        <v>3609.18</v>
      </c>
      <c r="AA5" s="69">
        <v>42844</v>
      </c>
      <c r="AB5" s="69">
        <v>43208</v>
      </c>
      <c r="AC5" s="61">
        <f>(AB5-$S$2)/365</f>
        <v>0.931506849315068</v>
      </c>
      <c r="AD5" s="61">
        <v>300</v>
      </c>
      <c r="AE5" s="69">
        <v>42736</v>
      </c>
      <c r="AF5" s="69">
        <v>43100</v>
      </c>
      <c r="AG5" s="61">
        <f>(AF5-$S$2)/365</f>
        <v>0.635616438356164</v>
      </c>
      <c r="AH5" s="61">
        <f>AD5*AG5+Z5*AC5</f>
        <v>3552.66082191781</v>
      </c>
    </row>
    <row r="6" spans="1:34">
      <c r="A6" s="44">
        <v>2</v>
      </c>
      <c r="B6" s="44" t="s">
        <v>196</v>
      </c>
      <c r="C6" s="45" t="s">
        <v>192</v>
      </c>
      <c r="D6" s="46" t="s">
        <v>197</v>
      </c>
      <c r="E6" s="45" t="s">
        <v>198</v>
      </c>
      <c r="F6" s="46" t="s">
        <v>199</v>
      </c>
      <c r="G6" s="46">
        <v>2022218</v>
      </c>
      <c r="H6" s="41" t="s">
        <v>23</v>
      </c>
      <c r="I6" s="44">
        <v>1</v>
      </c>
      <c r="J6" s="59">
        <v>42380</v>
      </c>
      <c r="K6" s="60">
        <v>37886</v>
      </c>
      <c r="L6" s="61">
        <v>270169.54</v>
      </c>
      <c r="M6" s="61">
        <f>L6-34749-2673</f>
        <v>232747.54</v>
      </c>
      <c r="N6" s="61">
        <f t="shared" ref="N6:N8" si="0">SUM(O6:R6)</f>
        <v>218731.56</v>
      </c>
      <c r="O6" s="61">
        <v>231800</v>
      </c>
      <c r="P6" s="61">
        <v>19811.9</v>
      </c>
      <c r="Q6" s="61">
        <v>800</v>
      </c>
      <c r="R6" s="61">
        <v>-33680.34</v>
      </c>
      <c r="S6" s="68">
        <f t="shared" ref="S6:S8" si="1">T6*40%+W6*60%</f>
        <v>0.453150684931507</v>
      </c>
      <c r="T6" s="68">
        <f t="shared" ref="T6:T8" si="2">(U6-V6)/U6</f>
        <v>0.832876712328767</v>
      </c>
      <c r="U6" s="60">
        <v>8</v>
      </c>
      <c r="V6" s="61">
        <f t="shared" ref="V6:V8" si="3">($S$2-J6)/365</f>
        <v>1.33698630136986</v>
      </c>
      <c r="W6" s="68">
        <f t="shared" ref="W6:W8" si="4">(X6-Y6)/X6</f>
        <v>0.2</v>
      </c>
      <c r="X6" s="60">
        <v>500000</v>
      </c>
      <c r="Y6" s="60">
        <f>'4-6-5车辆'!L4</f>
        <v>400000</v>
      </c>
      <c r="Z6" s="61">
        <f>1017+5726.37</f>
        <v>6743.37</v>
      </c>
      <c r="AA6" s="69">
        <v>42744</v>
      </c>
      <c r="AB6" s="69">
        <v>43108</v>
      </c>
      <c r="AC6" s="61">
        <f t="shared" ref="AC6:AC8" si="5">(AB6-$S$2)/365</f>
        <v>0.657534246575342</v>
      </c>
      <c r="AD6" s="61">
        <v>720</v>
      </c>
      <c r="AE6" s="69">
        <v>42744</v>
      </c>
      <c r="AF6" s="69">
        <v>43108</v>
      </c>
      <c r="AG6" s="61">
        <f t="shared" ref="AG6:AG8" si="6">(AF6-$S$2)/365</f>
        <v>0.657534246575342</v>
      </c>
      <c r="AH6" s="61">
        <f>AD6*AG6+Z6*AC6</f>
        <v>4907.42136986301</v>
      </c>
    </row>
    <row r="7" spans="1:34">
      <c r="A7" s="44">
        <v>3</v>
      </c>
      <c r="B7" s="44" t="s">
        <v>200</v>
      </c>
      <c r="C7" s="45" t="s">
        <v>192</v>
      </c>
      <c r="D7" s="46" t="s">
        <v>197</v>
      </c>
      <c r="E7" s="45" t="s">
        <v>198</v>
      </c>
      <c r="F7" s="46" t="s">
        <v>201</v>
      </c>
      <c r="G7" s="46">
        <v>2022217</v>
      </c>
      <c r="H7" s="41" t="s">
        <v>23</v>
      </c>
      <c r="I7" s="44">
        <v>1</v>
      </c>
      <c r="J7" s="59">
        <v>42380</v>
      </c>
      <c r="K7" s="60">
        <v>47143</v>
      </c>
      <c r="L7" s="61">
        <v>270169.54</v>
      </c>
      <c r="M7" s="61">
        <f>M6</f>
        <v>232747.54</v>
      </c>
      <c r="N7" s="61">
        <f t="shared" si="0"/>
        <v>218731.56</v>
      </c>
      <c r="O7" s="61">
        <v>231800</v>
      </c>
      <c r="P7" s="61">
        <v>19811.9</v>
      </c>
      <c r="Q7" s="61">
        <v>800</v>
      </c>
      <c r="R7" s="61">
        <v>-33680.34</v>
      </c>
      <c r="S7" s="68" t="e">
        <f t="shared" si="1"/>
        <v>#REF!</v>
      </c>
      <c r="T7" s="68">
        <f t="shared" si="2"/>
        <v>0.832876712328767</v>
      </c>
      <c r="U7" s="60">
        <v>8</v>
      </c>
      <c r="V7" s="61">
        <f t="shared" si="3"/>
        <v>1.33698630136986</v>
      </c>
      <c r="W7" s="68" t="e">
        <f t="shared" si="4"/>
        <v>#REF!</v>
      </c>
      <c r="X7" s="60">
        <v>500000</v>
      </c>
      <c r="Y7" s="60" t="e">
        <f>'4-6-5车辆'!#REF!</f>
        <v>#REF!</v>
      </c>
      <c r="Z7" s="61">
        <f>5656.47+1017</f>
        <v>6673.47</v>
      </c>
      <c r="AA7" s="69">
        <v>42744</v>
      </c>
      <c r="AB7" s="69">
        <v>43108</v>
      </c>
      <c r="AC7" s="61">
        <f t="shared" si="5"/>
        <v>0.657534246575342</v>
      </c>
      <c r="AD7" s="61">
        <v>720</v>
      </c>
      <c r="AE7" s="69">
        <v>42744</v>
      </c>
      <c r="AF7" s="69">
        <v>43108</v>
      </c>
      <c r="AG7" s="61">
        <f t="shared" si="6"/>
        <v>0.657534246575342</v>
      </c>
      <c r="AH7" s="61">
        <f>AD7*AG7+Z7*AC7</f>
        <v>4861.4597260274</v>
      </c>
    </row>
    <row r="8" spans="1:34">
      <c r="A8" s="44">
        <v>4</v>
      </c>
      <c r="B8" s="44" t="s">
        <v>202</v>
      </c>
      <c r="C8" s="45" t="s">
        <v>192</v>
      </c>
      <c r="D8" s="46" t="s">
        <v>197</v>
      </c>
      <c r="E8" s="45" t="s">
        <v>198</v>
      </c>
      <c r="F8" s="46" t="s">
        <v>203</v>
      </c>
      <c r="G8" s="46">
        <v>2022211</v>
      </c>
      <c r="H8" s="41" t="s">
        <v>23</v>
      </c>
      <c r="I8" s="44">
        <v>1</v>
      </c>
      <c r="J8" s="59">
        <v>42389</v>
      </c>
      <c r="K8" s="60">
        <v>46236</v>
      </c>
      <c r="L8" s="61">
        <v>270169.54</v>
      </c>
      <c r="M8" s="61">
        <f>M7</f>
        <v>232747.54</v>
      </c>
      <c r="N8" s="61">
        <f t="shared" si="0"/>
        <v>218731.56</v>
      </c>
      <c r="O8" s="61">
        <v>231800</v>
      </c>
      <c r="P8" s="61">
        <v>19811.9</v>
      </c>
      <c r="Q8" s="61">
        <v>800</v>
      </c>
      <c r="R8" s="61">
        <v>-33680.34</v>
      </c>
      <c r="S8" s="68" t="e">
        <f t="shared" si="1"/>
        <v>#REF!</v>
      </c>
      <c r="T8" s="68">
        <f t="shared" si="2"/>
        <v>0.835958904109589</v>
      </c>
      <c r="U8" s="60">
        <v>8</v>
      </c>
      <c r="V8" s="61">
        <f t="shared" si="3"/>
        <v>1.31232876712329</v>
      </c>
      <c r="W8" s="68" t="e">
        <f t="shared" si="4"/>
        <v>#REF!</v>
      </c>
      <c r="X8" s="60">
        <v>500000</v>
      </c>
      <c r="Y8" s="60" t="e">
        <f>'4-6-5车辆'!#REF!</f>
        <v>#REF!</v>
      </c>
      <c r="Z8" s="61">
        <f>1017+5726.37</f>
        <v>6743.37</v>
      </c>
      <c r="AA8" s="69">
        <v>42755</v>
      </c>
      <c r="AB8" s="69">
        <v>43119</v>
      </c>
      <c r="AC8" s="61">
        <f t="shared" si="5"/>
        <v>0.687671232876712</v>
      </c>
      <c r="AD8" s="61">
        <v>720</v>
      </c>
      <c r="AE8" s="69">
        <v>42755</v>
      </c>
      <c r="AF8" s="69">
        <v>43119</v>
      </c>
      <c r="AG8" s="61">
        <f t="shared" si="6"/>
        <v>0.687671232876712</v>
      </c>
      <c r="AH8" s="61">
        <f>AD8*AG8+Z8*AC8</f>
        <v>5132.34484931507</v>
      </c>
    </row>
    <row r="9" ht="8.25" customHeight="1" spans="1:13">
      <c r="A9" s="44"/>
      <c r="B9" s="44"/>
      <c r="C9" s="46"/>
      <c r="D9" s="46"/>
      <c r="E9" s="46"/>
      <c r="F9" s="46"/>
      <c r="G9" s="46"/>
      <c r="H9" s="44"/>
      <c r="I9" s="44"/>
      <c r="J9" s="59"/>
      <c r="K9" s="60"/>
      <c r="L9" s="61"/>
      <c r="M9" s="61"/>
    </row>
    <row r="10" ht="3" hidden="1" customHeight="1" spans="1:13">
      <c r="A10" s="47" t="s">
        <v>204</v>
      </c>
      <c r="B10" s="48"/>
      <c r="C10" s="48"/>
      <c r="D10" s="48"/>
      <c r="E10" s="48"/>
      <c r="F10" s="48"/>
      <c r="G10" s="48"/>
      <c r="H10" s="49"/>
      <c r="I10" s="62">
        <f>SUM(I5:I9)</f>
        <v>4</v>
      </c>
      <c r="J10" s="62"/>
      <c r="K10" s="60">
        <f>SUM(K5:K9)</f>
        <v>147072</v>
      </c>
      <c r="L10" s="61">
        <f>SUM(L5:L9)</f>
        <v>929426.87</v>
      </c>
      <c r="M10" s="61">
        <f>SUM(M5:M9)</f>
        <v>804213.87</v>
      </c>
    </row>
    <row r="11" hidden="1" spans="1:13">
      <c r="A11" s="50" t="s">
        <v>205</v>
      </c>
      <c r="B11" s="51"/>
      <c r="C11" s="51"/>
      <c r="D11" s="51"/>
      <c r="E11" s="51"/>
      <c r="F11" s="51"/>
      <c r="G11" s="51"/>
      <c r="H11" s="52"/>
      <c r="I11" s="63"/>
      <c r="J11" s="63"/>
      <c r="K11" s="63"/>
      <c r="L11" s="61"/>
      <c r="M11" s="61"/>
    </row>
    <row r="12" ht="16.5" hidden="1" spans="1:13">
      <c r="A12" s="53" t="s">
        <v>206</v>
      </c>
      <c r="B12" s="54"/>
      <c r="C12" s="54"/>
      <c r="D12" s="54"/>
      <c r="E12" s="54"/>
      <c r="F12" s="54"/>
      <c r="G12" s="54"/>
      <c r="H12" s="55"/>
      <c r="I12" s="64">
        <f>I10</f>
        <v>4</v>
      </c>
      <c r="J12" s="64"/>
      <c r="K12" s="65">
        <f>K10</f>
        <v>147072</v>
      </c>
      <c r="L12" s="66">
        <f>L10-L11</f>
        <v>929426.87</v>
      </c>
      <c r="M12" s="66">
        <f>M10-M11</f>
        <v>804213.87</v>
      </c>
    </row>
  </sheetData>
  <mergeCells count="18">
    <mergeCell ref="L3:M3"/>
    <mergeCell ref="N3:R3"/>
    <mergeCell ref="S3:Y3"/>
    <mergeCell ref="Z3:AH3"/>
    <mergeCell ref="A10:H10"/>
    <mergeCell ref="A11:H11"/>
    <mergeCell ref="A12:H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31496062992126" right="0.31496062992126" top="1.92913385826772" bottom="0.748031496062992" header="0.31496062992126" footer="0.31496062992126"/>
  <pageSetup paperSize="9" scale="43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D19" sqref="D19"/>
    </sheetView>
  </sheetViews>
  <sheetFormatPr defaultColWidth="9" defaultRowHeight="14.25" outlineLevelCol="5"/>
  <cols>
    <col min="1" max="1" width="11.25" style="24" customWidth="1"/>
    <col min="2" max="2" width="16.5" style="24" customWidth="1"/>
    <col min="3" max="3" width="11.25" style="24" customWidth="1"/>
    <col min="4" max="4" width="16.5" style="24" customWidth="1"/>
    <col min="5" max="5" width="11.25" style="24" customWidth="1"/>
    <col min="6" max="6" width="16.5" style="24" customWidth="1"/>
    <col min="7" max="256" width="9" style="24"/>
    <col min="257" max="257" width="11.25" style="24" customWidth="1"/>
    <col min="258" max="258" width="16.5" style="24" customWidth="1"/>
    <col min="259" max="259" width="11.25" style="24" customWidth="1"/>
    <col min="260" max="260" width="16.5" style="24" customWidth="1"/>
    <col min="261" max="261" width="11.25" style="24" customWidth="1"/>
    <col min="262" max="262" width="16.5" style="24" customWidth="1"/>
    <col min="263" max="512" width="9" style="24"/>
    <col min="513" max="513" width="11.25" style="24" customWidth="1"/>
    <col min="514" max="514" width="16.5" style="24" customWidth="1"/>
    <col min="515" max="515" width="11.25" style="24" customWidth="1"/>
    <col min="516" max="516" width="16.5" style="24" customWidth="1"/>
    <col min="517" max="517" width="11.25" style="24" customWidth="1"/>
    <col min="518" max="518" width="16.5" style="24" customWidth="1"/>
    <col min="519" max="768" width="9" style="24"/>
    <col min="769" max="769" width="11.25" style="24" customWidth="1"/>
    <col min="770" max="770" width="16.5" style="24" customWidth="1"/>
    <col min="771" max="771" width="11.25" style="24" customWidth="1"/>
    <col min="772" max="772" width="16.5" style="24" customWidth="1"/>
    <col min="773" max="773" width="11.25" style="24" customWidth="1"/>
    <col min="774" max="774" width="16.5" style="24" customWidth="1"/>
    <col min="775" max="1024" width="9" style="24"/>
    <col min="1025" max="1025" width="11.25" style="24" customWidth="1"/>
    <col min="1026" max="1026" width="16.5" style="24" customWidth="1"/>
    <col min="1027" max="1027" width="11.25" style="24" customWidth="1"/>
    <col min="1028" max="1028" width="16.5" style="24" customWidth="1"/>
    <col min="1029" max="1029" width="11.25" style="24" customWidth="1"/>
    <col min="1030" max="1030" width="16.5" style="24" customWidth="1"/>
    <col min="1031" max="1280" width="9" style="24"/>
    <col min="1281" max="1281" width="11.25" style="24" customWidth="1"/>
    <col min="1282" max="1282" width="16.5" style="24" customWidth="1"/>
    <col min="1283" max="1283" width="11.25" style="24" customWidth="1"/>
    <col min="1284" max="1284" width="16.5" style="24" customWidth="1"/>
    <col min="1285" max="1285" width="11.25" style="24" customWidth="1"/>
    <col min="1286" max="1286" width="16.5" style="24" customWidth="1"/>
    <col min="1287" max="1536" width="9" style="24"/>
    <col min="1537" max="1537" width="11.25" style="24" customWidth="1"/>
    <col min="1538" max="1538" width="16.5" style="24" customWidth="1"/>
    <col min="1539" max="1539" width="11.25" style="24" customWidth="1"/>
    <col min="1540" max="1540" width="16.5" style="24" customWidth="1"/>
    <col min="1541" max="1541" width="11.25" style="24" customWidth="1"/>
    <col min="1542" max="1542" width="16.5" style="24" customWidth="1"/>
    <col min="1543" max="1792" width="9" style="24"/>
    <col min="1793" max="1793" width="11.25" style="24" customWidth="1"/>
    <col min="1794" max="1794" width="16.5" style="24" customWidth="1"/>
    <col min="1795" max="1795" width="11.25" style="24" customWidth="1"/>
    <col min="1796" max="1796" width="16.5" style="24" customWidth="1"/>
    <col min="1797" max="1797" width="11.25" style="24" customWidth="1"/>
    <col min="1798" max="1798" width="16.5" style="24" customWidth="1"/>
    <col min="1799" max="2048" width="9" style="24"/>
    <col min="2049" max="2049" width="11.25" style="24" customWidth="1"/>
    <col min="2050" max="2050" width="16.5" style="24" customWidth="1"/>
    <col min="2051" max="2051" width="11.25" style="24" customWidth="1"/>
    <col min="2052" max="2052" width="16.5" style="24" customWidth="1"/>
    <col min="2053" max="2053" width="11.25" style="24" customWidth="1"/>
    <col min="2054" max="2054" width="16.5" style="24" customWidth="1"/>
    <col min="2055" max="2304" width="9" style="24"/>
    <col min="2305" max="2305" width="11.25" style="24" customWidth="1"/>
    <col min="2306" max="2306" width="16.5" style="24" customWidth="1"/>
    <col min="2307" max="2307" width="11.25" style="24" customWidth="1"/>
    <col min="2308" max="2308" width="16.5" style="24" customWidth="1"/>
    <col min="2309" max="2309" width="11.25" style="24" customWidth="1"/>
    <col min="2310" max="2310" width="16.5" style="24" customWidth="1"/>
    <col min="2311" max="2560" width="9" style="24"/>
    <col min="2561" max="2561" width="11.25" style="24" customWidth="1"/>
    <col min="2562" max="2562" width="16.5" style="24" customWidth="1"/>
    <col min="2563" max="2563" width="11.25" style="24" customWidth="1"/>
    <col min="2564" max="2564" width="16.5" style="24" customWidth="1"/>
    <col min="2565" max="2565" width="11.25" style="24" customWidth="1"/>
    <col min="2566" max="2566" width="16.5" style="24" customWidth="1"/>
    <col min="2567" max="2816" width="9" style="24"/>
    <col min="2817" max="2817" width="11.25" style="24" customWidth="1"/>
    <col min="2818" max="2818" width="16.5" style="24" customWidth="1"/>
    <col min="2819" max="2819" width="11.25" style="24" customWidth="1"/>
    <col min="2820" max="2820" width="16.5" style="24" customWidth="1"/>
    <col min="2821" max="2821" width="11.25" style="24" customWidth="1"/>
    <col min="2822" max="2822" width="16.5" style="24" customWidth="1"/>
    <col min="2823" max="3072" width="9" style="24"/>
    <col min="3073" max="3073" width="11.25" style="24" customWidth="1"/>
    <col min="3074" max="3074" width="16.5" style="24" customWidth="1"/>
    <col min="3075" max="3075" width="11.25" style="24" customWidth="1"/>
    <col min="3076" max="3076" width="16.5" style="24" customWidth="1"/>
    <col min="3077" max="3077" width="11.25" style="24" customWidth="1"/>
    <col min="3078" max="3078" width="16.5" style="24" customWidth="1"/>
    <col min="3079" max="3328" width="9" style="24"/>
    <col min="3329" max="3329" width="11.25" style="24" customWidth="1"/>
    <col min="3330" max="3330" width="16.5" style="24" customWidth="1"/>
    <col min="3331" max="3331" width="11.25" style="24" customWidth="1"/>
    <col min="3332" max="3332" width="16.5" style="24" customWidth="1"/>
    <col min="3333" max="3333" width="11.25" style="24" customWidth="1"/>
    <col min="3334" max="3334" width="16.5" style="24" customWidth="1"/>
    <col min="3335" max="3584" width="9" style="24"/>
    <col min="3585" max="3585" width="11.25" style="24" customWidth="1"/>
    <col min="3586" max="3586" width="16.5" style="24" customWidth="1"/>
    <col min="3587" max="3587" width="11.25" style="24" customWidth="1"/>
    <col min="3588" max="3588" width="16.5" style="24" customWidth="1"/>
    <col min="3589" max="3589" width="11.25" style="24" customWidth="1"/>
    <col min="3590" max="3590" width="16.5" style="24" customWidth="1"/>
    <col min="3591" max="3840" width="9" style="24"/>
    <col min="3841" max="3841" width="11.25" style="24" customWidth="1"/>
    <col min="3842" max="3842" width="16.5" style="24" customWidth="1"/>
    <col min="3843" max="3843" width="11.25" style="24" customWidth="1"/>
    <col min="3844" max="3844" width="16.5" style="24" customWidth="1"/>
    <col min="3845" max="3845" width="11.25" style="24" customWidth="1"/>
    <col min="3846" max="3846" width="16.5" style="24" customWidth="1"/>
    <col min="3847" max="4096" width="9" style="24"/>
    <col min="4097" max="4097" width="11.25" style="24" customWidth="1"/>
    <col min="4098" max="4098" width="16.5" style="24" customWidth="1"/>
    <col min="4099" max="4099" width="11.25" style="24" customWidth="1"/>
    <col min="4100" max="4100" width="16.5" style="24" customWidth="1"/>
    <col min="4101" max="4101" width="11.25" style="24" customWidth="1"/>
    <col min="4102" max="4102" width="16.5" style="24" customWidth="1"/>
    <col min="4103" max="4352" width="9" style="24"/>
    <col min="4353" max="4353" width="11.25" style="24" customWidth="1"/>
    <col min="4354" max="4354" width="16.5" style="24" customWidth="1"/>
    <col min="4355" max="4355" width="11.25" style="24" customWidth="1"/>
    <col min="4356" max="4356" width="16.5" style="24" customWidth="1"/>
    <col min="4357" max="4357" width="11.25" style="24" customWidth="1"/>
    <col min="4358" max="4358" width="16.5" style="24" customWidth="1"/>
    <col min="4359" max="4608" width="9" style="24"/>
    <col min="4609" max="4609" width="11.25" style="24" customWidth="1"/>
    <col min="4610" max="4610" width="16.5" style="24" customWidth="1"/>
    <col min="4611" max="4611" width="11.25" style="24" customWidth="1"/>
    <col min="4612" max="4612" width="16.5" style="24" customWidth="1"/>
    <col min="4613" max="4613" width="11.25" style="24" customWidth="1"/>
    <col min="4614" max="4614" width="16.5" style="24" customWidth="1"/>
    <col min="4615" max="4864" width="9" style="24"/>
    <col min="4865" max="4865" width="11.25" style="24" customWidth="1"/>
    <col min="4866" max="4866" width="16.5" style="24" customWidth="1"/>
    <col min="4867" max="4867" width="11.25" style="24" customWidth="1"/>
    <col min="4868" max="4868" width="16.5" style="24" customWidth="1"/>
    <col min="4869" max="4869" width="11.25" style="24" customWidth="1"/>
    <col min="4870" max="4870" width="16.5" style="24" customWidth="1"/>
    <col min="4871" max="5120" width="9" style="24"/>
    <col min="5121" max="5121" width="11.25" style="24" customWidth="1"/>
    <col min="5122" max="5122" width="16.5" style="24" customWidth="1"/>
    <col min="5123" max="5123" width="11.25" style="24" customWidth="1"/>
    <col min="5124" max="5124" width="16.5" style="24" customWidth="1"/>
    <col min="5125" max="5125" width="11.25" style="24" customWidth="1"/>
    <col min="5126" max="5126" width="16.5" style="24" customWidth="1"/>
    <col min="5127" max="5376" width="9" style="24"/>
    <col min="5377" max="5377" width="11.25" style="24" customWidth="1"/>
    <col min="5378" max="5378" width="16.5" style="24" customWidth="1"/>
    <col min="5379" max="5379" width="11.25" style="24" customWidth="1"/>
    <col min="5380" max="5380" width="16.5" style="24" customWidth="1"/>
    <col min="5381" max="5381" width="11.25" style="24" customWidth="1"/>
    <col min="5382" max="5382" width="16.5" style="24" customWidth="1"/>
    <col min="5383" max="5632" width="9" style="24"/>
    <col min="5633" max="5633" width="11.25" style="24" customWidth="1"/>
    <col min="5634" max="5634" width="16.5" style="24" customWidth="1"/>
    <col min="5635" max="5635" width="11.25" style="24" customWidth="1"/>
    <col min="5636" max="5636" width="16.5" style="24" customWidth="1"/>
    <col min="5637" max="5637" width="11.25" style="24" customWidth="1"/>
    <col min="5638" max="5638" width="16.5" style="24" customWidth="1"/>
    <col min="5639" max="5888" width="9" style="24"/>
    <col min="5889" max="5889" width="11.25" style="24" customWidth="1"/>
    <col min="5890" max="5890" width="16.5" style="24" customWidth="1"/>
    <col min="5891" max="5891" width="11.25" style="24" customWidth="1"/>
    <col min="5892" max="5892" width="16.5" style="24" customWidth="1"/>
    <col min="5893" max="5893" width="11.25" style="24" customWidth="1"/>
    <col min="5894" max="5894" width="16.5" style="24" customWidth="1"/>
    <col min="5895" max="6144" width="9" style="24"/>
    <col min="6145" max="6145" width="11.25" style="24" customWidth="1"/>
    <col min="6146" max="6146" width="16.5" style="24" customWidth="1"/>
    <col min="6147" max="6147" width="11.25" style="24" customWidth="1"/>
    <col min="6148" max="6148" width="16.5" style="24" customWidth="1"/>
    <col min="6149" max="6149" width="11.25" style="24" customWidth="1"/>
    <col min="6150" max="6150" width="16.5" style="24" customWidth="1"/>
    <col min="6151" max="6400" width="9" style="24"/>
    <col min="6401" max="6401" width="11.25" style="24" customWidth="1"/>
    <col min="6402" max="6402" width="16.5" style="24" customWidth="1"/>
    <col min="6403" max="6403" width="11.25" style="24" customWidth="1"/>
    <col min="6404" max="6404" width="16.5" style="24" customWidth="1"/>
    <col min="6405" max="6405" width="11.25" style="24" customWidth="1"/>
    <col min="6406" max="6406" width="16.5" style="24" customWidth="1"/>
    <col min="6407" max="6656" width="9" style="24"/>
    <col min="6657" max="6657" width="11.25" style="24" customWidth="1"/>
    <col min="6658" max="6658" width="16.5" style="24" customWidth="1"/>
    <col min="6659" max="6659" width="11.25" style="24" customWidth="1"/>
    <col min="6660" max="6660" width="16.5" style="24" customWidth="1"/>
    <col min="6661" max="6661" width="11.25" style="24" customWidth="1"/>
    <col min="6662" max="6662" width="16.5" style="24" customWidth="1"/>
    <col min="6663" max="6912" width="9" style="24"/>
    <col min="6913" max="6913" width="11.25" style="24" customWidth="1"/>
    <col min="6914" max="6914" width="16.5" style="24" customWidth="1"/>
    <col min="6915" max="6915" width="11.25" style="24" customWidth="1"/>
    <col min="6916" max="6916" width="16.5" style="24" customWidth="1"/>
    <col min="6917" max="6917" width="11.25" style="24" customWidth="1"/>
    <col min="6918" max="6918" width="16.5" style="24" customWidth="1"/>
    <col min="6919" max="7168" width="9" style="24"/>
    <col min="7169" max="7169" width="11.25" style="24" customWidth="1"/>
    <col min="7170" max="7170" width="16.5" style="24" customWidth="1"/>
    <col min="7171" max="7171" width="11.25" style="24" customWidth="1"/>
    <col min="7172" max="7172" width="16.5" style="24" customWidth="1"/>
    <col min="7173" max="7173" width="11.25" style="24" customWidth="1"/>
    <col min="7174" max="7174" width="16.5" style="24" customWidth="1"/>
    <col min="7175" max="7424" width="9" style="24"/>
    <col min="7425" max="7425" width="11.25" style="24" customWidth="1"/>
    <col min="7426" max="7426" width="16.5" style="24" customWidth="1"/>
    <col min="7427" max="7427" width="11.25" style="24" customWidth="1"/>
    <col min="7428" max="7428" width="16.5" style="24" customWidth="1"/>
    <col min="7429" max="7429" width="11.25" style="24" customWidth="1"/>
    <col min="7430" max="7430" width="16.5" style="24" customWidth="1"/>
    <col min="7431" max="7680" width="9" style="24"/>
    <col min="7681" max="7681" width="11.25" style="24" customWidth="1"/>
    <col min="7682" max="7682" width="16.5" style="24" customWidth="1"/>
    <col min="7683" max="7683" width="11.25" style="24" customWidth="1"/>
    <col min="7684" max="7684" width="16.5" style="24" customWidth="1"/>
    <col min="7685" max="7685" width="11.25" style="24" customWidth="1"/>
    <col min="7686" max="7686" width="16.5" style="24" customWidth="1"/>
    <col min="7687" max="7936" width="9" style="24"/>
    <col min="7937" max="7937" width="11.25" style="24" customWidth="1"/>
    <col min="7938" max="7938" width="16.5" style="24" customWidth="1"/>
    <col min="7939" max="7939" width="11.25" style="24" customWidth="1"/>
    <col min="7940" max="7940" width="16.5" style="24" customWidth="1"/>
    <col min="7941" max="7941" width="11.25" style="24" customWidth="1"/>
    <col min="7942" max="7942" width="16.5" style="24" customWidth="1"/>
    <col min="7943" max="8192" width="9" style="24"/>
    <col min="8193" max="8193" width="11.25" style="24" customWidth="1"/>
    <col min="8194" max="8194" width="16.5" style="24" customWidth="1"/>
    <col min="8195" max="8195" width="11.25" style="24" customWidth="1"/>
    <col min="8196" max="8196" width="16.5" style="24" customWidth="1"/>
    <col min="8197" max="8197" width="11.25" style="24" customWidth="1"/>
    <col min="8198" max="8198" width="16.5" style="24" customWidth="1"/>
    <col min="8199" max="8448" width="9" style="24"/>
    <col min="8449" max="8449" width="11.25" style="24" customWidth="1"/>
    <col min="8450" max="8450" width="16.5" style="24" customWidth="1"/>
    <col min="8451" max="8451" width="11.25" style="24" customWidth="1"/>
    <col min="8452" max="8452" width="16.5" style="24" customWidth="1"/>
    <col min="8453" max="8453" width="11.25" style="24" customWidth="1"/>
    <col min="8454" max="8454" width="16.5" style="24" customWidth="1"/>
    <col min="8455" max="8704" width="9" style="24"/>
    <col min="8705" max="8705" width="11.25" style="24" customWidth="1"/>
    <col min="8706" max="8706" width="16.5" style="24" customWidth="1"/>
    <col min="8707" max="8707" width="11.25" style="24" customWidth="1"/>
    <col min="8708" max="8708" width="16.5" style="24" customWidth="1"/>
    <col min="8709" max="8709" width="11.25" style="24" customWidth="1"/>
    <col min="8710" max="8710" width="16.5" style="24" customWidth="1"/>
    <col min="8711" max="8960" width="9" style="24"/>
    <col min="8961" max="8961" width="11.25" style="24" customWidth="1"/>
    <col min="8962" max="8962" width="16.5" style="24" customWidth="1"/>
    <col min="8963" max="8963" width="11.25" style="24" customWidth="1"/>
    <col min="8964" max="8964" width="16.5" style="24" customWidth="1"/>
    <col min="8965" max="8965" width="11.25" style="24" customWidth="1"/>
    <col min="8966" max="8966" width="16.5" style="24" customWidth="1"/>
    <col min="8967" max="9216" width="9" style="24"/>
    <col min="9217" max="9217" width="11.25" style="24" customWidth="1"/>
    <col min="9218" max="9218" width="16.5" style="24" customWidth="1"/>
    <col min="9219" max="9219" width="11.25" style="24" customWidth="1"/>
    <col min="9220" max="9220" width="16.5" style="24" customWidth="1"/>
    <col min="9221" max="9221" width="11.25" style="24" customWidth="1"/>
    <col min="9222" max="9222" width="16.5" style="24" customWidth="1"/>
    <col min="9223" max="9472" width="9" style="24"/>
    <col min="9473" max="9473" width="11.25" style="24" customWidth="1"/>
    <col min="9474" max="9474" width="16.5" style="24" customWidth="1"/>
    <col min="9475" max="9475" width="11.25" style="24" customWidth="1"/>
    <col min="9476" max="9476" width="16.5" style="24" customWidth="1"/>
    <col min="9477" max="9477" width="11.25" style="24" customWidth="1"/>
    <col min="9478" max="9478" width="16.5" style="24" customWidth="1"/>
    <col min="9479" max="9728" width="9" style="24"/>
    <col min="9729" max="9729" width="11.25" style="24" customWidth="1"/>
    <col min="9730" max="9730" width="16.5" style="24" customWidth="1"/>
    <col min="9731" max="9731" width="11.25" style="24" customWidth="1"/>
    <col min="9732" max="9732" width="16.5" style="24" customWidth="1"/>
    <col min="9733" max="9733" width="11.25" style="24" customWidth="1"/>
    <col min="9734" max="9734" width="16.5" style="24" customWidth="1"/>
    <col min="9735" max="9984" width="9" style="24"/>
    <col min="9985" max="9985" width="11.25" style="24" customWidth="1"/>
    <col min="9986" max="9986" width="16.5" style="24" customWidth="1"/>
    <col min="9987" max="9987" width="11.25" style="24" customWidth="1"/>
    <col min="9988" max="9988" width="16.5" style="24" customWidth="1"/>
    <col min="9989" max="9989" width="11.25" style="24" customWidth="1"/>
    <col min="9990" max="9990" width="16.5" style="24" customWidth="1"/>
    <col min="9991" max="10240" width="9" style="24"/>
    <col min="10241" max="10241" width="11.25" style="24" customWidth="1"/>
    <col min="10242" max="10242" width="16.5" style="24" customWidth="1"/>
    <col min="10243" max="10243" width="11.25" style="24" customWidth="1"/>
    <col min="10244" max="10244" width="16.5" style="24" customWidth="1"/>
    <col min="10245" max="10245" width="11.25" style="24" customWidth="1"/>
    <col min="10246" max="10246" width="16.5" style="24" customWidth="1"/>
    <col min="10247" max="10496" width="9" style="24"/>
    <col min="10497" max="10497" width="11.25" style="24" customWidth="1"/>
    <col min="10498" max="10498" width="16.5" style="24" customWidth="1"/>
    <col min="10499" max="10499" width="11.25" style="24" customWidth="1"/>
    <col min="10500" max="10500" width="16.5" style="24" customWidth="1"/>
    <col min="10501" max="10501" width="11.25" style="24" customWidth="1"/>
    <col min="10502" max="10502" width="16.5" style="24" customWidth="1"/>
    <col min="10503" max="10752" width="9" style="24"/>
    <col min="10753" max="10753" width="11.25" style="24" customWidth="1"/>
    <col min="10754" max="10754" width="16.5" style="24" customWidth="1"/>
    <col min="10755" max="10755" width="11.25" style="24" customWidth="1"/>
    <col min="10756" max="10756" width="16.5" style="24" customWidth="1"/>
    <col min="10757" max="10757" width="11.25" style="24" customWidth="1"/>
    <col min="10758" max="10758" width="16.5" style="24" customWidth="1"/>
    <col min="10759" max="11008" width="9" style="24"/>
    <col min="11009" max="11009" width="11.25" style="24" customWidth="1"/>
    <col min="11010" max="11010" width="16.5" style="24" customWidth="1"/>
    <col min="11011" max="11011" width="11.25" style="24" customWidth="1"/>
    <col min="11012" max="11012" width="16.5" style="24" customWidth="1"/>
    <col min="11013" max="11013" width="11.25" style="24" customWidth="1"/>
    <col min="11014" max="11014" width="16.5" style="24" customWidth="1"/>
    <col min="11015" max="11264" width="9" style="24"/>
    <col min="11265" max="11265" width="11.25" style="24" customWidth="1"/>
    <col min="11266" max="11266" width="16.5" style="24" customWidth="1"/>
    <col min="11267" max="11267" width="11.25" style="24" customWidth="1"/>
    <col min="11268" max="11268" width="16.5" style="24" customWidth="1"/>
    <col min="11269" max="11269" width="11.25" style="24" customWidth="1"/>
    <col min="11270" max="11270" width="16.5" style="24" customWidth="1"/>
    <col min="11271" max="11520" width="9" style="24"/>
    <col min="11521" max="11521" width="11.25" style="24" customWidth="1"/>
    <col min="11522" max="11522" width="16.5" style="24" customWidth="1"/>
    <col min="11523" max="11523" width="11.25" style="24" customWidth="1"/>
    <col min="11524" max="11524" width="16.5" style="24" customWidth="1"/>
    <col min="11525" max="11525" width="11.25" style="24" customWidth="1"/>
    <col min="11526" max="11526" width="16.5" style="24" customWidth="1"/>
    <col min="11527" max="11776" width="9" style="24"/>
    <col min="11777" max="11777" width="11.25" style="24" customWidth="1"/>
    <col min="11778" max="11778" width="16.5" style="24" customWidth="1"/>
    <col min="11779" max="11779" width="11.25" style="24" customWidth="1"/>
    <col min="11780" max="11780" width="16.5" style="24" customWidth="1"/>
    <col min="11781" max="11781" width="11.25" style="24" customWidth="1"/>
    <col min="11782" max="11782" width="16.5" style="24" customWidth="1"/>
    <col min="11783" max="12032" width="9" style="24"/>
    <col min="12033" max="12033" width="11.25" style="24" customWidth="1"/>
    <col min="12034" max="12034" width="16.5" style="24" customWidth="1"/>
    <col min="12035" max="12035" width="11.25" style="24" customWidth="1"/>
    <col min="12036" max="12036" width="16.5" style="24" customWidth="1"/>
    <col min="12037" max="12037" width="11.25" style="24" customWidth="1"/>
    <col min="12038" max="12038" width="16.5" style="24" customWidth="1"/>
    <col min="12039" max="12288" width="9" style="24"/>
    <col min="12289" max="12289" width="11.25" style="24" customWidth="1"/>
    <col min="12290" max="12290" width="16.5" style="24" customWidth="1"/>
    <col min="12291" max="12291" width="11.25" style="24" customWidth="1"/>
    <col min="12292" max="12292" width="16.5" style="24" customWidth="1"/>
    <col min="12293" max="12293" width="11.25" style="24" customWidth="1"/>
    <col min="12294" max="12294" width="16.5" style="24" customWidth="1"/>
    <col min="12295" max="12544" width="9" style="24"/>
    <col min="12545" max="12545" width="11.25" style="24" customWidth="1"/>
    <col min="12546" max="12546" width="16.5" style="24" customWidth="1"/>
    <col min="12547" max="12547" width="11.25" style="24" customWidth="1"/>
    <col min="12548" max="12548" width="16.5" style="24" customWidth="1"/>
    <col min="12549" max="12549" width="11.25" style="24" customWidth="1"/>
    <col min="12550" max="12550" width="16.5" style="24" customWidth="1"/>
    <col min="12551" max="12800" width="9" style="24"/>
    <col min="12801" max="12801" width="11.25" style="24" customWidth="1"/>
    <col min="12802" max="12802" width="16.5" style="24" customWidth="1"/>
    <col min="12803" max="12803" width="11.25" style="24" customWidth="1"/>
    <col min="12804" max="12804" width="16.5" style="24" customWidth="1"/>
    <col min="12805" max="12805" width="11.25" style="24" customWidth="1"/>
    <col min="12806" max="12806" width="16.5" style="24" customWidth="1"/>
    <col min="12807" max="13056" width="9" style="24"/>
    <col min="13057" max="13057" width="11.25" style="24" customWidth="1"/>
    <col min="13058" max="13058" width="16.5" style="24" customWidth="1"/>
    <col min="13059" max="13059" width="11.25" style="24" customWidth="1"/>
    <col min="13060" max="13060" width="16.5" style="24" customWidth="1"/>
    <col min="13061" max="13061" width="11.25" style="24" customWidth="1"/>
    <col min="13062" max="13062" width="16.5" style="24" customWidth="1"/>
    <col min="13063" max="13312" width="9" style="24"/>
    <col min="13313" max="13313" width="11.25" style="24" customWidth="1"/>
    <col min="13314" max="13314" width="16.5" style="24" customWidth="1"/>
    <col min="13315" max="13315" width="11.25" style="24" customWidth="1"/>
    <col min="13316" max="13316" width="16.5" style="24" customWidth="1"/>
    <col min="13317" max="13317" width="11.25" style="24" customWidth="1"/>
    <col min="13318" max="13318" width="16.5" style="24" customWidth="1"/>
    <col min="13319" max="13568" width="9" style="24"/>
    <col min="13569" max="13569" width="11.25" style="24" customWidth="1"/>
    <col min="13570" max="13570" width="16.5" style="24" customWidth="1"/>
    <col min="13571" max="13571" width="11.25" style="24" customWidth="1"/>
    <col min="13572" max="13572" width="16.5" style="24" customWidth="1"/>
    <col min="13573" max="13573" width="11.25" style="24" customWidth="1"/>
    <col min="13574" max="13574" width="16.5" style="24" customWidth="1"/>
    <col min="13575" max="13824" width="9" style="24"/>
    <col min="13825" max="13825" width="11.25" style="24" customWidth="1"/>
    <col min="13826" max="13826" width="16.5" style="24" customWidth="1"/>
    <col min="13827" max="13827" width="11.25" style="24" customWidth="1"/>
    <col min="13828" max="13828" width="16.5" style="24" customWidth="1"/>
    <col min="13829" max="13829" width="11.25" style="24" customWidth="1"/>
    <col min="13830" max="13830" width="16.5" style="24" customWidth="1"/>
    <col min="13831" max="14080" width="9" style="24"/>
    <col min="14081" max="14081" width="11.25" style="24" customWidth="1"/>
    <col min="14082" max="14082" width="16.5" style="24" customWidth="1"/>
    <col min="14083" max="14083" width="11.25" style="24" customWidth="1"/>
    <col min="14084" max="14084" width="16.5" style="24" customWidth="1"/>
    <col min="14085" max="14085" width="11.25" style="24" customWidth="1"/>
    <col min="14086" max="14086" width="16.5" style="24" customWidth="1"/>
    <col min="14087" max="14336" width="9" style="24"/>
    <col min="14337" max="14337" width="11.25" style="24" customWidth="1"/>
    <col min="14338" max="14338" width="16.5" style="24" customWidth="1"/>
    <col min="14339" max="14339" width="11.25" style="24" customWidth="1"/>
    <col min="14340" max="14340" width="16.5" style="24" customWidth="1"/>
    <col min="14341" max="14341" width="11.25" style="24" customWidth="1"/>
    <col min="14342" max="14342" width="16.5" style="24" customWidth="1"/>
    <col min="14343" max="14592" width="9" style="24"/>
    <col min="14593" max="14593" width="11.25" style="24" customWidth="1"/>
    <col min="14594" max="14594" width="16.5" style="24" customWidth="1"/>
    <col min="14595" max="14595" width="11.25" style="24" customWidth="1"/>
    <col min="14596" max="14596" width="16.5" style="24" customWidth="1"/>
    <col min="14597" max="14597" width="11.25" style="24" customWidth="1"/>
    <col min="14598" max="14598" width="16.5" style="24" customWidth="1"/>
    <col min="14599" max="14848" width="9" style="24"/>
    <col min="14849" max="14849" width="11.25" style="24" customWidth="1"/>
    <col min="14850" max="14850" width="16.5" style="24" customWidth="1"/>
    <col min="14851" max="14851" width="11.25" style="24" customWidth="1"/>
    <col min="14852" max="14852" width="16.5" style="24" customWidth="1"/>
    <col min="14853" max="14853" width="11.25" style="24" customWidth="1"/>
    <col min="14854" max="14854" width="16.5" style="24" customWidth="1"/>
    <col min="14855" max="15104" width="9" style="24"/>
    <col min="15105" max="15105" width="11.25" style="24" customWidth="1"/>
    <col min="15106" max="15106" width="16.5" style="24" customWidth="1"/>
    <col min="15107" max="15107" width="11.25" style="24" customWidth="1"/>
    <col min="15108" max="15108" width="16.5" style="24" customWidth="1"/>
    <col min="15109" max="15109" width="11.25" style="24" customWidth="1"/>
    <col min="15110" max="15110" width="16.5" style="24" customWidth="1"/>
    <col min="15111" max="15360" width="9" style="24"/>
    <col min="15361" max="15361" width="11.25" style="24" customWidth="1"/>
    <col min="15362" max="15362" width="16.5" style="24" customWidth="1"/>
    <col min="15363" max="15363" width="11.25" style="24" customWidth="1"/>
    <col min="15364" max="15364" width="16.5" style="24" customWidth="1"/>
    <col min="15365" max="15365" width="11.25" style="24" customWidth="1"/>
    <col min="15366" max="15366" width="16.5" style="24" customWidth="1"/>
    <col min="15367" max="15616" width="9" style="24"/>
    <col min="15617" max="15617" width="11.25" style="24" customWidth="1"/>
    <col min="15618" max="15618" width="16.5" style="24" customWidth="1"/>
    <col min="15619" max="15619" width="11.25" style="24" customWidth="1"/>
    <col min="15620" max="15620" width="16.5" style="24" customWidth="1"/>
    <col min="15621" max="15621" width="11.25" style="24" customWidth="1"/>
    <col min="15622" max="15622" width="16.5" style="24" customWidth="1"/>
    <col min="15623" max="15872" width="9" style="24"/>
    <col min="15873" max="15873" width="11.25" style="24" customWidth="1"/>
    <col min="15874" max="15874" width="16.5" style="24" customWidth="1"/>
    <col min="15875" max="15875" width="11.25" style="24" customWidth="1"/>
    <col min="15876" max="15876" width="16.5" style="24" customWidth="1"/>
    <col min="15877" max="15877" width="11.25" style="24" customWidth="1"/>
    <col min="15878" max="15878" width="16.5" style="24" customWidth="1"/>
    <col min="15879" max="16128" width="9" style="24"/>
    <col min="16129" max="16129" width="11.25" style="24" customWidth="1"/>
    <col min="16130" max="16130" width="16.5" style="24" customWidth="1"/>
    <col min="16131" max="16131" width="11.25" style="24" customWidth="1"/>
    <col min="16132" max="16132" width="16.5" style="24" customWidth="1"/>
    <col min="16133" max="16133" width="11.25" style="24" customWidth="1"/>
    <col min="16134" max="16134" width="16.5" style="24" customWidth="1"/>
    <col min="16135" max="16384" width="9" style="24"/>
  </cols>
  <sheetData>
    <row r="1" s="23" customFormat="1" ht="30" customHeight="1" spans="1:6">
      <c r="A1" s="25" t="str">
        <f>[2]基本资料!B6</f>
        <v>湖南天平正大资产评估有限公司</v>
      </c>
      <c r="B1" s="25"/>
      <c r="C1" s="25"/>
      <c r="D1" s="25"/>
      <c r="E1" s="25"/>
      <c r="F1" s="25"/>
    </row>
    <row r="2" s="23" customFormat="1" ht="20.25" customHeight="1" spans="1:6">
      <c r="A2" s="26" t="s">
        <v>207</v>
      </c>
      <c r="B2" s="27" t="str">
        <f>[2]基本资料!B12</f>
        <v>湘天正评报字[2017]第001号</v>
      </c>
      <c r="C2" s="27"/>
      <c r="D2" s="27"/>
      <c r="E2" s="27"/>
      <c r="F2" s="27"/>
    </row>
    <row r="3" s="23" customFormat="1" ht="20.25" customHeight="1" spans="1:6">
      <c r="A3" s="28" t="s">
        <v>208</v>
      </c>
      <c r="B3" s="29"/>
      <c r="C3" s="28" t="s">
        <v>209</v>
      </c>
      <c r="D3" s="30"/>
      <c r="E3" s="29" t="s">
        <v>210</v>
      </c>
      <c r="F3" s="30"/>
    </row>
    <row r="4" s="23" customFormat="1" ht="81" customHeight="1" spans="1:6">
      <c r="A4" s="31"/>
      <c r="B4" s="32"/>
      <c r="C4" s="31"/>
      <c r="D4" s="33"/>
      <c r="E4" s="32"/>
      <c r="F4" s="33"/>
    </row>
    <row r="5" s="23" customFormat="1" ht="20.25" customHeight="1" spans="1:6">
      <c r="A5" s="34" t="s">
        <v>211</v>
      </c>
      <c r="B5" s="35" t="s">
        <v>212</v>
      </c>
      <c r="C5" s="35"/>
      <c r="D5" s="35"/>
      <c r="E5" s="35"/>
      <c r="F5" s="35"/>
    </row>
    <row r="6" s="23" customFormat="1" ht="20.25" customHeight="1" spans="1:6">
      <c r="A6" s="34" t="s">
        <v>213</v>
      </c>
      <c r="B6" s="35"/>
      <c r="C6" s="35"/>
      <c r="D6" s="35"/>
      <c r="E6" s="35"/>
      <c r="F6" s="35"/>
    </row>
    <row r="7" s="23" customFormat="1" ht="20.25" customHeight="1" spans="1:6">
      <c r="A7" s="34" t="s">
        <v>214</v>
      </c>
      <c r="B7" s="35" t="s">
        <v>215</v>
      </c>
      <c r="C7" s="34" t="s">
        <v>216</v>
      </c>
      <c r="D7" s="35" t="s">
        <v>217</v>
      </c>
      <c r="E7" s="35"/>
      <c r="F7" s="35"/>
    </row>
    <row r="8" s="23" customFormat="1" ht="20.25" customHeight="1" spans="1:6">
      <c r="A8" s="34" t="s">
        <v>218</v>
      </c>
      <c r="B8" s="35"/>
      <c r="C8" s="34" t="s">
        <v>219</v>
      </c>
      <c r="D8" s="35"/>
      <c r="E8" s="34" t="s">
        <v>220</v>
      </c>
      <c r="F8" s="35">
        <v>4</v>
      </c>
    </row>
    <row r="9" s="23" customFormat="1" ht="20.25" customHeight="1" spans="1:6">
      <c r="A9" s="34" t="s">
        <v>221</v>
      </c>
      <c r="B9" s="35"/>
      <c r="C9" s="35"/>
      <c r="D9" s="35"/>
      <c r="E9" s="35"/>
      <c r="F9" s="35"/>
    </row>
    <row r="10" s="23" customFormat="1" ht="20.25" customHeight="1" spans="1:6">
      <c r="A10" s="34" t="s">
        <v>222</v>
      </c>
      <c r="B10" s="35" t="s">
        <v>212</v>
      </c>
      <c r="C10" s="35"/>
      <c r="D10" s="35"/>
      <c r="E10" s="35"/>
      <c r="F10" s="35"/>
    </row>
    <row r="11" s="23" customFormat="1" ht="20.25" customHeight="1" spans="1:6">
      <c r="A11" s="34" t="s">
        <v>223</v>
      </c>
      <c r="B11" s="35" t="s">
        <v>224</v>
      </c>
      <c r="C11" s="35"/>
      <c r="D11" s="35"/>
      <c r="E11" s="35"/>
      <c r="F11" s="35"/>
    </row>
    <row r="12" s="23" customFormat="1" ht="20.25" customHeight="1" spans="1:6">
      <c r="A12" s="28" t="s">
        <v>225</v>
      </c>
      <c r="B12" s="29"/>
      <c r="C12" s="29"/>
      <c r="D12" s="29"/>
      <c r="E12" s="29"/>
      <c r="F12" s="30"/>
    </row>
    <row r="13" s="23" customFormat="1" ht="358.5" customHeight="1" spans="1:6">
      <c r="A13" s="36"/>
      <c r="B13" s="37"/>
      <c r="C13" s="37"/>
      <c r="D13" s="37"/>
      <c r="E13" s="37"/>
      <c r="F13" s="38"/>
    </row>
    <row r="14" s="23" customFormat="1"/>
    <row r="15" s="23" customFormat="1"/>
    <row r="16" s="23" customFormat="1"/>
    <row r="17" s="23" customFormat="1"/>
    <row r="18" s="23" customFormat="1"/>
    <row r="19" s="23" customFormat="1"/>
    <row r="20" s="23" customFormat="1"/>
    <row r="21" s="23" customFormat="1"/>
    <row r="22" s="23" customFormat="1"/>
    <row r="23" s="23" customFormat="1"/>
    <row r="24" s="23" customFormat="1"/>
    <row r="25" s="23" customFormat="1"/>
    <row r="26" s="23" customFormat="1"/>
  </sheetData>
  <mergeCells count="16">
    <mergeCell ref="A1:F1"/>
    <mergeCell ref="B2:F2"/>
    <mergeCell ref="A3:B3"/>
    <mergeCell ref="C3:D3"/>
    <mergeCell ref="E3:F3"/>
    <mergeCell ref="A4:B4"/>
    <mergeCell ref="C4:D4"/>
    <mergeCell ref="E4:F4"/>
    <mergeCell ref="B5:F5"/>
    <mergeCell ref="B6:F6"/>
    <mergeCell ref="D7:F7"/>
    <mergeCell ref="B9:F9"/>
    <mergeCell ref="B10:F10"/>
    <mergeCell ref="B11:F11"/>
    <mergeCell ref="A12:F12"/>
    <mergeCell ref="A13:F13"/>
  </mergeCells>
  <printOptions horizontalCentered="1"/>
  <pageMargins left="0.94" right="0.35" top="0.98" bottom="0.98" header="0.51" footer="0.5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19" sqref="D19"/>
    </sheetView>
  </sheetViews>
  <sheetFormatPr defaultColWidth="9" defaultRowHeight="15.75"/>
  <sheetData>
    <row r="1" ht="16.5"/>
    <row r="2" ht="16.5" spans="1:11">
      <c r="A2" s="1" t="s">
        <v>1</v>
      </c>
      <c r="B2" s="2" t="s">
        <v>2</v>
      </c>
      <c r="C2" s="3" t="s">
        <v>9</v>
      </c>
      <c r="D2" s="3" t="s">
        <v>10</v>
      </c>
      <c r="E2" s="4" t="s">
        <v>169</v>
      </c>
      <c r="F2" s="5"/>
      <c r="G2" s="6" t="s">
        <v>226</v>
      </c>
      <c r="H2" s="7"/>
      <c r="I2" s="7"/>
      <c r="J2" s="7"/>
      <c r="K2" s="7"/>
    </row>
    <row r="3" ht="24" spans="1:11">
      <c r="A3" s="8"/>
      <c r="B3" s="9"/>
      <c r="C3" s="10"/>
      <c r="D3" s="10"/>
      <c r="E3" s="8" t="s">
        <v>173</v>
      </c>
      <c r="F3" s="8" t="s">
        <v>174</v>
      </c>
      <c r="G3" s="8" t="s">
        <v>173</v>
      </c>
      <c r="H3" s="11" t="s">
        <v>227</v>
      </c>
      <c r="I3" s="11" t="s">
        <v>228</v>
      </c>
      <c r="J3" s="11" t="s">
        <v>229</v>
      </c>
      <c r="K3" s="20" t="s">
        <v>230</v>
      </c>
    </row>
    <row r="4" spans="1:11">
      <c r="A4" s="12">
        <v>1</v>
      </c>
      <c r="B4" s="8" t="s">
        <v>191</v>
      </c>
      <c r="C4" s="8" t="s">
        <v>23</v>
      </c>
      <c r="D4" s="12">
        <v>1</v>
      </c>
      <c r="E4" s="13" t="e">
        <f>'4-6-5车辆'!#REF!/10000</f>
        <v>#REF!</v>
      </c>
      <c r="F4" s="13" t="e">
        <f>'4-6-5车辆'!#REF!/10000</f>
        <v>#REF!</v>
      </c>
      <c r="G4" s="13" t="e">
        <f>'4-6-5车辆'!#REF!/10000</f>
        <v>#REF!</v>
      </c>
      <c r="H4" s="14">
        <v>0.9277</v>
      </c>
      <c r="I4" s="13">
        <f>'4-6-5车辆'!N3/10000</f>
        <v>0.28</v>
      </c>
      <c r="J4" s="13" t="e">
        <f>'4-6-5车辆'!#REF!/10000</f>
        <v>#REF!</v>
      </c>
      <c r="K4" s="21" t="e">
        <f>'4-6-5车辆'!#REF!/10000</f>
        <v>#REF!</v>
      </c>
    </row>
    <row r="5" spans="1:11">
      <c r="A5" s="12">
        <v>2</v>
      </c>
      <c r="B5" s="8" t="s">
        <v>196</v>
      </c>
      <c r="C5" s="8" t="s">
        <v>23</v>
      </c>
      <c r="D5" s="12">
        <v>1</v>
      </c>
      <c r="E5" s="13" t="e">
        <f>'4-6-5车辆'!#REF!/10000</f>
        <v>#REF!</v>
      </c>
      <c r="F5" s="13" t="e">
        <f>'4-6-5车辆'!#REF!/10000</f>
        <v>#REF!</v>
      </c>
      <c r="G5" s="13" t="e">
        <f>'4-6-5车辆'!#REF!/10000</f>
        <v>#REF!</v>
      </c>
      <c r="H5" s="14">
        <v>0.8877</v>
      </c>
      <c r="I5" s="13">
        <f>'4-6-5车辆'!N4/10000</f>
        <v>7.5</v>
      </c>
      <c r="J5" s="13" t="e">
        <f>'4-6-5车辆'!#REF!/10000</f>
        <v>#REF!</v>
      </c>
      <c r="K5" s="21" t="e">
        <f>'4-6-5车辆'!#REF!/10000</f>
        <v>#REF!</v>
      </c>
    </row>
    <row r="6" spans="1:11">
      <c r="A6" s="12">
        <v>3</v>
      </c>
      <c r="B6" s="8" t="s">
        <v>200</v>
      </c>
      <c r="C6" s="8" t="s">
        <v>23</v>
      </c>
      <c r="D6" s="12">
        <v>1</v>
      </c>
      <c r="E6" s="13" t="e">
        <f>'4-6-5车辆'!#REF!/10000</f>
        <v>#REF!</v>
      </c>
      <c r="F6" s="13" t="e">
        <f>'4-6-5车辆'!#REF!/10000</f>
        <v>#REF!</v>
      </c>
      <c r="G6" s="13" t="e">
        <f>'4-6-5车辆'!#REF!/10000</f>
        <v>#REF!</v>
      </c>
      <c r="H6" s="14">
        <v>0.8766</v>
      </c>
      <c r="I6" s="13" t="e">
        <f>'4-6-5车辆'!#REF!/10000</f>
        <v>#REF!</v>
      </c>
      <c r="J6" s="13" t="e">
        <f>'4-6-5车辆'!#REF!/10000</f>
        <v>#REF!</v>
      </c>
      <c r="K6" s="21" t="e">
        <f>'4-6-5车辆'!#REF!/10000</f>
        <v>#REF!</v>
      </c>
    </row>
    <row r="7" spans="1:11">
      <c r="A7" s="12">
        <v>4</v>
      </c>
      <c r="B7" s="8" t="s">
        <v>202</v>
      </c>
      <c r="C7" s="8" t="s">
        <v>23</v>
      </c>
      <c r="D7" s="12">
        <v>1</v>
      </c>
      <c r="E7" s="13" t="e">
        <f>'4-6-5车辆'!#REF!/10000</f>
        <v>#REF!</v>
      </c>
      <c r="F7" s="13" t="e">
        <f>'4-6-5车辆'!#REF!/10000</f>
        <v>#REF!</v>
      </c>
      <c r="G7" s="13" t="e">
        <f>'4-6-5车辆'!#REF!/10000</f>
        <v>#REF!</v>
      </c>
      <c r="H7" s="14">
        <v>0.8789</v>
      </c>
      <c r="I7" s="13" t="e">
        <f>'4-6-5车辆'!#REF!/10000</f>
        <v>#REF!</v>
      </c>
      <c r="J7" s="13" t="e">
        <f>'4-6-5车辆'!#REF!/10000</f>
        <v>#REF!</v>
      </c>
      <c r="K7" s="21" t="e">
        <f>'4-6-5车辆'!#REF!/10000</f>
        <v>#REF!</v>
      </c>
    </row>
    <row r="8" ht="16.5" spans="1:11">
      <c r="A8" s="15" t="s">
        <v>204</v>
      </c>
      <c r="B8" s="15"/>
      <c r="C8" s="16"/>
      <c r="D8" s="17">
        <v>4</v>
      </c>
      <c r="E8" s="18" t="e">
        <f>SUM(E4:E7)</f>
        <v>#REF!</v>
      </c>
      <c r="F8" s="18" t="e">
        <f t="shared" ref="F8:K8" si="0">SUM(F4:F7)</f>
        <v>#REF!</v>
      </c>
      <c r="G8" s="18" t="e">
        <f t="shared" si="0"/>
        <v>#REF!</v>
      </c>
      <c r="H8" s="19"/>
      <c r="I8" s="18" t="e">
        <f t="shared" si="0"/>
        <v>#REF!</v>
      </c>
      <c r="J8" s="22"/>
      <c r="K8" s="18" t="e">
        <f t="shared" si="0"/>
        <v>#REF!</v>
      </c>
    </row>
    <row r="9" ht="16.5"/>
  </sheetData>
  <mergeCells count="7">
    <mergeCell ref="E2:F2"/>
    <mergeCell ref="G2:K2"/>
    <mergeCell ref="A8:C8"/>
    <mergeCell ref="A2:A3"/>
    <mergeCell ref="B2:B3"/>
    <mergeCell ref="C2:C3"/>
    <mergeCell ref="D2:D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4-6-5车辆</vt:lpstr>
      <vt:lpstr>评估计算表</vt:lpstr>
      <vt:lpstr>审签</vt:lpstr>
      <vt:lpstr>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小丽宇</cp:lastModifiedBy>
  <dcterms:created xsi:type="dcterms:W3CDTF">2017-05-16T02:39:00Z</dcterms:created>
  <cp:lastPrinted>2019-12-05T03:58:00Z</cp:lastPrinted>
  <dcterms:modified xsi:type="dcterms:W3CDTF">2022-03-21T00:34:38Z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32584BF1DB944395B45F3EC504681C9C</vt:lpwstr>
  </property>
  <property fmtid="{D5CDD505-2E9C-101B-9397-08002B2CF9AE}" pid="3" name="KSOProductBuildVer">
    <vt:lpwstr>2052-11.1.0.11365</vt:lpwstr>
  </property>
</Properties>
</file>